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893a4dc076a4863/UFPE/PROPLAN/MODALOC_2020/"/>
    </mc:Choice>
  </mc:AlternateContent>
  <xr:revisionPtr revIDLastSave="305" documentId="8_{898A2D60-51E6-4D80-B27A-26ED2E840435}" xr6:coauthVersionLast="45" xr6:coauthVersionMax="45" xr10:uidLastSave="{FBD44D9F-DE79-4482-8B61-97AA175D475F}"/>
  <bookViews>
    <workbookView xWindow="-108" yWindow="-108" windowWidth="23256" windowHeight="12576" xr2:uid="{00000000-000D-0000-FFFF-FFFF00000000}"/>
  </bookViews>
  <sheets>
    <sheet name="parcelas do Modelo 2020" sheetId="19" r:id="rId1"/>
    <sheet name="MODALOC 2020" sheetId="12" state="hidden" r:id="rId2"/>
    <sheet name="DESPESAS EMPENHADAS 2019 MODAL" sheetId="16" state="hidden" r:id="rId3"/>
    <sheet name="Plan3" sheetId="18" state="hidden" r:id="rId4"/>
    <sheet name="Plan2" sheetId="17" state="hidden" r:id="rId5"/>
    <sheet name="Plan6" sheetId="23" state="hidden" r:id="rId6"/>
  </sheets>
  <definedNames>
    <definedName name="_xlnm._FilterDatabase" localSheetId="1" hidden="1">'MODALOC 2020'!$A$1:$Y$81</definedName>
    <definedName name="_xlnm._FilterDatabase" localSheetId="0" hidden="1">'parcelas do Modelo 2020'!$A$1:$K$93</definedName>
    <definedName name="_xlnm.Print_Titles" localSheetId="1">'MODALOC 2020'!$B:$C,'MODALOC 2020'!$1:$1</definedName>
    <definedName name="_xlnm.Print_Titles" localSheetId="0">'parcelas do Modelo 2020'!$1:$2</definedName>
  </definedNames>
  <calcPr calcId="191029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19" l="1"/>
  <c r="L4" i="19"/>
  <c r="L5" i="19"/>
  <c r="L6" i="19"/>
  <c r="L7" i="19"/>
  <c r="L8" i="19"/>
  <c r="L9" i="19"/>
  <c r="L10" i="19"/>
  <c r="L11" i="19"/>
  <c r="L12" i="19"/>
  <c r="L13" i="19"/>
  <c r="L14" i="19"/>
  <c r="L15" i="19"/>
  <c r="L16" i="19"/>
  <c r="L17" i="19"/>
  <c r="L18" i="19"/>
  <c r="L19" i="19"/>
  <c r="L20" i="19"/>
  <c r="L21" i="19"/>
  <c r="L22" i="19"/>
  <c r="L23" i="19"/>
  <c r="L24" i="19"/>
  <c r="L25" i="19"/>
  <c r="L26" i="19"/>
  <c r="L27" i="19"/>
  <c r="L28" i="19"/>
  <c r="L29" i="19"/>
  <c r="L30" i="19"/>
  <c r="L31" i="19"/>
  <c r="L32" i="19"/>
  <c r="L33" i="19"/>
  <c r="L34" i="19"/>
  <c r="L35" i="19"/>
  <c r="L36" i="19"/>
  <c r="L37" i="19"/>
  <c r="L38" i="19"/>
  <c r="L39" i="19"/>
  <c r="L40" i="19"/>
  <c r="L41" i="19"/>
  <c r="L42" i="19"/>
  <c r="L43" i="19"/>
  <c r="L44" i="19"/>
  <c r="L45" i="19"/>
  <c r="L46" i="19"/>
  <c r="L47" i="19"/>
  <c r="L48" i="19"/>
  <c r="L49" i="19"/>
  <c r="L50" i="19"/>
  <c r="L51" i="19"/>
  <c r="L52" i="19"/>
  <c r="L53" i="19"/>
  <c r="L54" i="19"/>
  <c r="L55" i="19"/>
  <c r="L56" i="19"/>
  <c r="L57" i="19"/>
  <c r="L58" i="19"/>
  <c r="L59" i="19"/>
  <c r="L60" i="19"/>
  <c r="L61" i="19"/>
  <c r="L62" i="19"/>
  <c r="L63" i="19"/>
  <c r="L64" i="19"/>
  <c r="L65" i="19"/>
  <c r="L66" i="19"/>
  <c r="L67" i="19"/>
  <c r="L68" i="19"/>
  <c r="L69" i="19"/>
  <c r="L70" i="19"/>
  <c r="L71" i="19"/>
  <c r="L72" i="19"/>
  <c r="L73" i="19"/>
  <c r="L74" i="19"/>
  <c r="L75" i="19"/>
  <c r="L76" i="19"/>
  <c r="L77" i="19"/>
  <c r="L78" i="19"/>
  <c r="L79" i="19"/>
  <c r="L80" i="19"/>
  <c r="L81" i="19"/>
  <c r="L82" i="19"/>
  <c r="L83" i="19"/>
  <c r="L84" i="19"/>
  <c r="L85" i="19"/>
  <c r="L86" i="19"/>
  <c r="L87" i="19"/>
  <c r="L88" i="19"/>
  <c r="L89" i="19"/>
  <c r="L90" i="19"/>
  <c r="L91" i="19"/>
  <c r="L92" i="19"/>
  <c r="M93" i="19" l="1"/>
  <c r="D24" i="19" l="1"/>
  <c r="E24" i="19"/>
  <c r="F24" i="19"/>
  <c r="G24" i="19"/>
  <c r="H24" i="19"/>
  <c r="I24" i="19"/>
  <c r="J24" i="19"/>
  <c r="K24" i="19"/>
  <c r="D36" i="19"/>
  <c r="D37" i="19"/>
  <c r="D38" i="19"/>
  <c r="Q24" i="19" l="1"/>
  <c r="R24" i="19" s="1"/>
  <c r="K16" i="12"/>
  <c r="L16" i="12"/>
  <c r="X16" i="12"/>
  <c r="K36" i="12"/>
  <c r="L36" i="12"/>
  <c r="V36" i="12"/>
  <c r="X36" i="12" s="1"/>
  <c r="K54" i="12"/>
  <c r="L54" i="12"/>
  <c r="X54" i="12"/>
  <c r="K22" i="12"/>
  <c r="L22" i="12"/>
  <c r="X22" i="12"/>
  <c r="K23" i="12"/>
  <c r="L23" i="12"/>
  <c r="X23" i="12"/>
  <c r="K58" i="12"/>
  <c r="L58" i="12"/>
  <c r="X58" i="12"/>
  <c r="N24" i="19" l="1"/>
  <c r="D21" i="19"/>
  <c r="E21" i="19"/>
  <c r="F21" i="19"/>
  <c r="G21" i="19"/>
  <c r="H21" i="19"/>
  <c r="I21" i="19"/>
  <c r="J21" i="19"/>
  <c r="K21" i="19"/>
  <c r="K92" i="19"/>
  <c r="G92" i="19"/>
  <c r="J92" i="19"/>
  <c r="I91" i="19"/>
  <c r="H91" i="19"/>
  <c r="E91" i="19"/>
  <c r="D91" i="19"/>
  <c r="K91" i="19"/>
  <c r="K90" i="19"/>
  <c r="G90" i="19"/>
  <c r="J90" i="19"/>
  <c r="I89" i="19"/>
  <c r="H89" i="19"/>
  <c r="E89" i="19"/>
  <c r="D89" i="19"/>
  <c r="K89" i="19"/>
  <c r="K88" i="19"/>
  <c r="G88" i="19"/>
  <c r="J88" i="19"/>
  <c r="I87" i="19"/>
  <c r="H87" i="19"/>
  <c r="E87" i="19"/>
  <c r="D87" i="19"/>
  <c r="K87" i="19"/>
  <c r="K86" i="19"/>
  <c r="G86" i="19"/>
  <c r="J86" i="19"/>
  <c r="I85" i="19"/>
  <c r="H85" i="19"/>
  <c r="E85" i="19"/>
  <c r="D85" i="19"/>
  <c r="K85" i="19"/>
  <c r="K84" i="19"/>
  <c r="G84" i="19"/>
  <c r="J84" i="19"/>
  <c r="I83" i="19"/>
  <c r="H83" i="19"/>
  <c r="E83" i="19"/>
  <c r="D83" i="19"/>
  <c r="K83" i="19"/>
  <c r="K82" i="19"/>
  <c r="G82" i="19"/>
  <c r="J82" i="19"/>
  <c r="I81" i="19"/>
  <c r="H81" i="19"/>
  <c r="E81" i="19"/>
  <c r="D81" i="19"/>
  <c r="K81" i="19"/>
  <c r="K80" i="19"/>
  <c r="G80" i="19"/>
  <c r="J80" i="19"/>
  <c r="I79" i="19"/>
  <c r="E79" i="19"/>
  <c r="D79" i="19"/>
  <c r="H79" i="19"/>
  <c r="K78" i="19"/>
  <c r="G78" i="19"/>
  <c r="J78" i="19"/>
  <c r="I77" i="19"/>
  <c r="E77" i="19"/>
  <c r="H77" i="19"/>
  <c r="K76" i="19"/>
  <c r="G76" i="19"/>
  <c r="J76" i="19"/>
  <c r="I75" i="19"/>
  <c r="E75" i="19"/>
  <c r="H75" i="19"/>
  <c r="K74" i="19"/>
  <c r="G74" i="19"/>
  <c r="J74" i="19"/>
  <c r="I73" i="19"/>
  <c r="E73" i="19"/>
  <c r="H73" i="19"/>
  <c r="K72" i="19"/>
  <c r="G72" i="19"/>
  <c r="J72" i="19"/>
  <c r="I71" i="19"/>
  <c r="E71" i="19"/>
  <c r="H71" i="19"/>
  <c r="K70" i="19"/>
  <c r="G70" i="19"/>
  <c r="J70" i="19"/>
  <c r="I69" i="19"/>
  <c r="E69" i="19"/>
  <c r="H69" i="19"/>
  <c r="K68" i="19"/>
  <c r="G68" i="19"/>
  <c r="J68" i="19"/>
  <c r="I67" i="19"/>
  <c r="E67" i="19"/>
  <c r="H67" i="19"/>
  <c r="K66" i="19"/>
  <c r="G66" i="19"/>
  <c r="J66" i="19"/>
  <c r="I65" i="19"/>
  <c r="E65" i="19"/>
  <c r="H65" i="19"/>
  <c r="K64" i="19"/>
  <c r="G64" i="19"/>
  <c r="J64" i="19"/>
  <c r="I63" i="19"/>
  <c r="E63" i="19"/>
  <c r="H63" i="19"/>
  <c r="K62" i="19"/>
  <c r="G62" i="19"/>
  <c r="J62" i="19"/>
  <c r="I61" i="19"/>
  <c r="E61" i="19"/>
  <c r="H61" i="19"/>
  <c r="K60" i="19"/>
  <c r="G60" i="19"/>
  <c r="J60" i="19"/>
  <c r="I59" i="19"/>
  <c r="E59" i="19"/>
  <c r="H59" i="19"/>
  <c r="K58" i="19"/>
  <c r="G58" i="19"/>
  <c r="J58" i="19"/>
  <c r="I57" i="19"/>
  <c r="E57" i="19"/>
  <c r="H57" i="19"/>
  <c r="K56" i="19"/>
  <c r="G56" i="19"/>
  <c r="J56" i="19"/>
  <c r="I55" i="19"/>
  <c r="E55" i="19"/>
  <c r="H55" i="19"/>
  <c r="K54" i="19"/>
  <c r="G54" i="19"/>
  <c r="J54" i="19"/>
  <c r="I53" i="19"/>
  <c r="E53" i="19"/>
  <c r="H53" i="19"/>
  <c r="K52" i="19"/>
  <c r="G52" i="19"/>
  <c r="I51" i="19"/>
  <c r="E51" i="19"/>
  <c r="K51" i="19"/>
  <c r="K50" i="19"/>
  <c r="H50" i="19"/>
  <c r="G50" i="19"/>
  <c r="D50" i="19"/>
  <c r="I50" i="19"/>
  <c r="I49" i="19"/>
  <c r="E49" i="19"/>
  <c r="K49" i="19"/>
  <c r="K48" i="19"/>
  <c r="H48" i="19"/>
  <c r="G48" i="19"/>
  <c r="D48" i="19"/>
  <c r="I48" i="19"/>
  <c r="I47" i="19"/>
  <c r="E47" i="19"/>
  <c r="K47" i="19"/>
  <c r="K46" i="19"/>
  <c r="H46" i="19"/>
  <c r="G46" i="19"/>
  <c r="D46" i="19"/>
  <c r="I46" i="19"/>
  <c r="I45" i="19"/>
  <c r="E45" i="19"/>
  <c r="K45" i="19"/>
  <c r="K44" i="19"/>
  <c r="H44" i="19"/>
  <c r="G44" i="19"/>
  <c r="D44" i="19"/>
  <c r="I44" i="19"/>
  <c r="I43" i="19"/>
  <c r="E43" i="19"/>
  <c r="K43" i="19"/>
  <c r="K42" i="19"/>
  <c r="H42" i="19"/>
  <c r="G42" i="19"/>
  <c r="D42" i="19"/>
  <c r="I42" i="19"/>
  <c r="I41" i="19"/>
  <c r="E41" i="19"/>
  <c r="K41" i="19"/>
  <c r="K40" i="19"/>
  <c r="H40" i="19"/>
  <c r="G40" i="19"/>
  <c r="D40" i="19"/>
  <c r="I40" i="19"/>
  <c r="I39" i="19"/>
  <c r="E39" i="19"/>
  <c r="K39" i="19"/>
  <c r="K38" i="19"/>
  <c r="H38" i="19"/>
  <c r="G38" i="19"/>
  <c r="I38" i="19"/>
  <c r="I37" i="19"/>
  <c r="E37" i="19"/>
  <c r="K37" i="19"/>
  <c r="K36" i="19"/>
  <c r="H36" i="19"/>
  <c r="G36" i="19"/>
  <c r="I36" i="19"/>
  <c r="I35" i="19"/>
  <c r="E35" i="19"/>
  <c r="K35" i="19"/>
  <c r="K34" i="19"/>
  <c r="H34" i="19"/>
  <c r="G34" i="19"/>
  <c r="D34" i="19"/>
  <c r="I34" i="19"/>
  <c r="I33" i="19"/>
  <c r="E33" i="19"/>
  <c r="K33" i="19"/>
  <c r="K32" i="19"/>
  <c r="H32" i="19"/>
  <c r="G32" i="19"/>
  <c r="D32" i="19"/>
  <c r="I32" i="19"/>
  <c r="I31" i="19"/>
  <c r="E31" i="19"/>
  <c r="K31" i="19"/>
  <c r="K30" i="19"/>
  <c r="H30" i="19"/>
  <c r="G30" i="19"/>
  <c r="D30" i="19"/>
  <c r="I30" i="19"/>
  <c r="I29" i="19"/>
  <c r="E29" i="19"/>
  <c r="K29" i="19"/>
  <c r="K28" i="19"/>
  <c r="H28" i="19"/>
  <c r="G28" i="19"/>
  <c r="D28" i="19"/>
  <c r="I28" i="19"/>
  <c r="I27" i="19"/>
  <c r="E27" i="19"/>
  <c r="K27" i="19"/>
  <c r="K26" i="19"/>
  <c r="H26" i="19"/>
  <c r="G26" i="19"/>
  <c r="D26" i="19"/>
  <c r="I26" i="19"/>
  <c r="I25" i="19"/>
  <c r="E25" i="19"/>
  <c r="K25" i="19"/>
  <c r="I23" i="19"/>
  <c r="E23" i="19"/>
  <c r="K23" i="19"/>
  <c r="K22" i="19"/>
  <c r="H22" i="19"/>
  <c r="G22" i="19"/>
  <c r="D22" i="19"/>
  <c r="I22" i="19"/>
  <c r="K20" i="19"/>
  <c r="H20" i="19"/>
  <c r="G20" i="19"/>
  <c r="D20" i="19"/>
  <c r="I20" i="19"/>
  <c r="I19" i="19"/>
  <c r="E19" i="19"/>
  <c r="K19" i="19"/>
  <c r="K18" i="19"/>
  <c r="H18" i="19"/>
  <c r="G18" i="19"/>
  <c r="D18" i="19"/>
  <c r="I18" i="19"/>
  <c r="I17" i="19"/>
  <c r="E17" i="19"/>
  <c r="K17" i="19"/>
  <c r="K16" i="19"/>
  <c r="H16" i="19"/>
  <c r="G16" i="19"/>
  <c r="D16" i="19"/>
  <c r="I16" i="19"/>
  <c r="I15" i="19"/>
  <c r="E15" i="19"/>
  <c r="K15" i="19"/>
  <c r="K14" i="19"/>
  <c r="G14" i="19"/>
  <c r="I14" i="19"/>
  <c r="I13" i="19"/>
  <c r="E13" i="19"/>
  <c r="K13" i="19"/>
  <c r="K12" i="19"/>
  <c r="G12" i="19"/>
  <c r="I12" i="19"/>
  <c r="I11" i="19"/>
  <c r="E11" i="19"/>
  <c r="K11" i="19"/>
  <c r="K10" i="19"/>
  <c r="G10" i="19"/>
  <c r="I10" i="19"/>
  <c r="I9" i="19"/>
  <c r="E9" i="19"/>
  <c r="D9" i="19"/>
  <c r="K9" i="19"/>
  <c r="I8" i="19"/>
  <c r="E8" i="19"/>
  <c r="H8" i="19"/>
  <c r="K7" i="19"/>
  <c r="H7" i="19"/>
  <c r="G7" i="19"/>
  <c r="D7" i="19"/>
  <c r="J7" i="19"/>
  <c r="I6" i="19"/>
  <c r="E6" i="19"/>
  <c r="H6" i="19"/>
  <c r="K5" i="19"/>
  <c r="H5" i="19"/>
  <c r="G5" i="19"/>
  <c r="D5" i="19"/>
  <c r="J5" i="19"/>
  <c r="I4" i="19"/>
  <c r="E4" i="19"/>
  <c r="H4" i="19"/>
  <c r="Q21" i="19" l="1"/>
  <c r="R21" i="19" s="1"/>
  <c r="F4" i="19"/>
  <c r="J4" i="19"/>
  <c r="F6" i="19"/>
  <c r="J6" i="19"/>
  <c r="F8" i="19"/>
  <c r="J8" i="19"/>
  <c r="G4" i="19"/>
  <c r="K4" i="19"/>
  <c r="E5" i="19"/>
  <c r="I5" i="19"/>
  <c r="Q5" i="19" s="1"/>
  <c r="R5" i="19" s="1"/>
  <c r="G6" i="19"/>
  <c r="K6" i="19"/>
  <c r="E7" i="19"/>
  <c r="I7" i="19"/>
  <c r="Q7" i="19" s="1"/>
  <c r="R7" i="19" s="1"/>
  <c r="G8" i="19"/>
  <c r="K8" i="19"/>
  <c r="D4" i="19"/>
  <c r="F5" i="19"/>
  <c r="D6" i="19"/>
  <c r="F7" i="19"/>
  <c r="D8" i="19"/>
  <c r="H9" i="19"/>
  <c r="F10" i="19"/>
  <c r="J10" i="19"/>
  <c r="D11" i="19"/>
  <c r="H11" i="19"/>
  <c r="F12" i="19"/>
  <c r="J12" i="19"/>
  <c r="D13" i="19"/>
  <c r="H13" i="19"/>
  <c r="F14" i="19"/>
  <c r="J14" i="19"/>
  <c r="D15" i="19"/>
  <c r="H15" i="19"/>
  <c r="F16" i="19"/>
  <c r="J16" i="19"/>
  <c r="Q16" i="19" s="1"/>
  <c r="R16" i="19" s="1"/>
  <c r="D17" i="19"/>
  <c r="H17" i="19"/>
  <c r="F18" i="19"/>
  <c r="J18" i="19"/>
  <c r="Q18" i="19" s="1"/>
  <c r="R18" i="19" s="1"/>
  <c r="D19" i="19"/>
  <c r="H19" i="19"/>
  <c r="F20" i="19"/>
  <c r="J20" i="19"/>
  <c r="Q20" i="19" s="1"/>
  <c r="R20" i="19" s="1"/>
  <c r="F22" i="19"/>
  <c r="J22" i="19"/>
  <c r="Q22" i="19" s="1"/>
  <c r="R22" i="19" s="1"/>
  <c r="D23" i="19"/>
  <c r="H23" i="19"/>
  <c r="D25" i="19"/>
  <c r="H25" i="19"/>
  <c r="F26" i="19"/>
  <c r="J26" i="19"/>
  <c r="Q26" i="19" s="1"/>
  <c r="R26" i="19" s="1"/>
  <c r="D27" i="19"/>
  <c r="H27" i="19"/>
  <c r="F28" i="19"/>
  <c r="J28" i="19"/>
  <c r="Q28" i="19" s="1"/>
  <c r="R28" i="19" s="1"/>
  <c r="D29" i="19"/>
  <c r="H29" i="19"/>
  <c r="F30" i="19"/>
  <c r="J30" i="19"/>
  <c r="Q30" i="19" s="1"/>
  <c r="R30" i="19" s="1"/>
  <c r="D31" i="19"/>
  <c r="H31" i="19"/>
  <c r="F32" i="19"/>
  <c r="J32" i="19"/>
  <c r="Q32" i="19" s="1"/>
  <c r="R32" i="19" s="1"/>
  <c r="D33" i="19"/>
  <c r="H33" i="19"/>
  <c r="F34" i="19"/>
  <c r="J34" i="19"/>
  <c r="Q34" i="19" s="1"/>
  <c r="R34" i="19" s="1"/>
  <c r="D35" i="19"/>
  <c r="H35" i="19"/>
  <c r="F36" i="19"/>
  <c r="J36" i="19"/>
  <c r="Q36" i="19" s="1"/>
  <c r="R36" i="19" s="1"/>
  <c r="H37" i="19"/>
  <c r="F38" i="19"/>
  <c r="J38" i="19"/>
  <c r="Q38" i="19" s="1"/>
  <c r="R38" i="19" s="1"/>
  <c r="D39" i="19"/>
  <c r="H39" i="19"/>
  <c r="F40" i="19"/>
  <c r="J40" i="19"/>
  <c r="Q40" i="19" s="1"/>
  <c r="R40" i="19" s="1"/>
  <c r="D41" i="19"/>
  <c r="H41" i="19"/>
  <c r="F42" i="19"/>
  <c r="J42" i="19"/>
  <c r="Q42" i="19" s="1"/>
  <c r="R42" i="19" s="1"/>
  <c r="D43" i="19"/>
  <c r="H43" i="19"/>
  <c r="F44" i="19"/>
  <c r="J44" i="19"/>
  <c r="Q44" i="19" s="1"/>
  <c r="R44" i="19" s="1"/>
  <c r="D45" i="19"/>
  <c r="H45" i="19"/>
  <c r="F46" i="19"/>
  <c r="J46" i="19"/>
  <c r="Q46" i="19" s="1"/>
  <c r="R46" i="19" s="1"/>
  <c r="D47" i="19"/>
  <c r="H47" i="19"/>
  <c r="F48" i="19"/>
  <c r="J48" i="19"/>
  <c r="Q48" i="19" s="1"/>
  <c r="R48" i="19" s="1"/>
  <c r="D49" i="19"/>
  <c r="H49" i="19"/>
  <c r="F50" i="19"/>
  <c r="J50" i="19"/>
  <c r="Q50" i="19" s="1"/>
  <c r="R50" i="19" s="1"/>
  <c r="D51" i="19"/>
  <c r="H51" i="19"/>
  <c r="J52" i="19"/>
  <c r="F52" i="19"/>
  <c r="I52" i="19"/>
  <c r="E52" i="19"/>
  <c r="H52" i="19"/>
  <c r="D52" i="19"/>
  <c r="F9" i="19"/>
  <c r="J9" i="19"/>
  <c r="D10" i="19"/>
  <c r="H10" i="19"/>
  <c r="F11" i="19"/>
  <c r="J11" i="19"/>
  <c r="D12" i="19"/>
  <c r="H12" i="19"/>
  <c r="F13" i="19"/>
  <c r="J13" i="19"/>
  <c r="D14" i="19"/>
  <c r="H14" i="19"/>
  <c r="F15" i="19"/>
  <c r="J15" i="19"/>
  <c r="F17" i="19"/>
  <c r="J17" i="19"/>
  <c r="F19" i="19"/>
  <c r="J19" i="19"/>
  <c r="F23" i="19"/>
  <c r="J23" i="19"/>
  <c r="F25" i="19"/>
  <c r="J25" i="19"/>
  <c r="F27" i="19"/>
  <c r="J27" i="19"/>
  <c r="F29" i="19"/>
  <c r="J29" i="19"/>
  <c r="F31" i="19"/>
  <c r="J31" i="19"/>
  <c r="F33" i="19"/>
  <c r="J33" i="19"/>
  <c r="F35" i="19"/>
  <c r="J35" i="19"/>
  <c r="F37" i="19"/>
  <c r="J37" i="19"/>
  <c r="F39" i="19"/>
  <c r="J39" i="19"/>
  <c r="F41" i="19"/>
  <c r="J41" i="19"/>
  <c r="F43" i="19"/>
  <c r="J43" i="19"/>
  <c r="F45" i="19"/>
  <c r="J45" i="19"/>
  <c r="F47" i="19"/>
  <c r="J47" i="19"/>
  <c r="F49" i="19"/>
  <c r="J49" i="19"/>
  <c r="F51" i="19"/>
  <c r="J51" i="19"/>
  <c r="G9" i="19"/>
  <c r="E10" i="19"/>
  <c r="G11" i="19"/>
  <c r="E12" i="19"/>
  <c r="G13" i="19"/>
  <c r="E14" i="19"/>
  <c r="G15" i="19"/>
  <c r="E16" i="19"/>
  <c r="G17" i="19"/>
  <c r="E18" i="19"/>
  <c r="G19" i="19"/>
  <c r="E20" i="19"/>
  <c r="E22" i="19"/>
  <c r="G23" i="19"/>
  <c r="G25" i="19"/>
  <c r="E26" i="19"/>
  <c r="G27" i="19"/>
  <c r="E28" i="19"/>
  <c r="G29" i="19"/>
  <c r="E30" i="19"/>
  <c r="G31" i="19"/>
  <c r="E32" i="19"/>
  <c r="G33" i="19"/>
  <c r="E34" i="19"/>
  <c r="G35" i="19"/>
  <c r="E36" i="19"/>
  <c r="G37" i="19"/>
  <c r="E38" i="19"/>
  <c r="G39" i="19"/>
  <c r="E40" i="19"/>
  <c r="G41" i="19"/>
  <c r="E42" i="19"/>
  <c r="G43" i="19"/>
  <c r="E44" i="19"/>
  <c r="G45" i="19"/>
  <c r="E46" i="19"/>
  <c r="G47" i="19"/>
  <c r="E48" i="19"/>
  <c r="G49" i="19"/>
  <c r="E50" i="19"/>
  <c r="G51" i="19"/>
  <c r="F53" i="19"/>
  <c r="J53" i="19"/>
  <c r="D54" i="19"/>
  <c r="H54" i="19"/>
  <c r="F55" i="19"/>
  <c r="J55" i="19"/>
  <c r="D56" i="19"/>
  <c r="H56" i="19"/>
  <c r="F57" i="19"/>
  <c r="J57" i="19"/>
  <c r="D58" i="19"/>
  <c r="H58" i="19"/>
  <c r="F59" i="19"/>
  <c r="J59" i="19"/>
  <c r="D60" i="19"/>
  <c r="H60" i="19"/>
  <c r="F61" i="19"/>
  <c r="J61" i="19"/>
  <c r="D62" i="19"/>
  <c r="H62" i="19"/>
  <c r="F63" i="19"/>
  <c r="J63" i="19"/>
  <c r="D64" i="19"/>
  <c r="H64" i="19"/>
  <c r="F65" i="19"/>
  <c r="J65" i="19"/>
  <c r="D66" i="19"/>
  <c r="H66" i="19"/>
  <c r="F67" i="19"/>
  <c r="J67" i="19"/>
  <c r="D68" i="19"/>
  <c r="H68" i="19"/>
  <c r="F69" i="19"/>
  <c r="J69" i="19"/>
  <c r="D70" i="19"/>
  <c r="H70" i="19"/>
  <c r="F71" i="19"/>
  <c r="J71" i="19"/>
  <c r="D72" i="19"/>
  <c r="H72" i="19"/>
  <c r="F73" i="19"/>
  <c r="J73" i="19"/>
  <c r="D74" i="19"/>
  <c r="H74" i="19"/>
  <c r="F75" i="19"/>
  <c r="J75" i="19"/>
  <c r="D76" i="19"/>
  <c r="H76" i="19"/>
  <c r="F77" i="19"/>
  <c r="J77" i="19"/>
  <c r="D78" i="19"/>
  <c r="H78" i="19"/>
  <c r="F79" i="19"/>
  <c r="J79" i="19"/>
  <c r="D80" i="19"/>
  <c r="H80" i="19"/>
  <c r="F81" i="19"/>
  <c r="J81" i="19"/>
  <c r="Q81" i="19" s="1"/>
  <c r="R81" i="19" s="1"/>
  <c r="D82" i="19"/>
  <c r="H82" i="19"/>
  <c r="F83" i="19"/>
  <c r="J83" i="19"/>
  <c r="Q83" i="19" s="1"/>
  <c r="R83" i="19" s="1"/>
  <c r="D84" i="19"/>
  <c r="H84" i="19"/>
  <c r="F85" i="19"/>
  <c r="J85" i="19"/>
  <c r="Q85" i="19" s="1"/>
  <c r="R85" i="19" s="1"/>
  <c r="D86" i="19"/>
  <c r="H86" i="19"/>
  <c r="F87" i="19"/>
  <c r="J87" i="19"/>
  <c r="Q87" i="19" s="1"/>
  <c r="R87" i="19" s="1"/>
  <c r="D88" i="19"/>
  <c r="H88" i="19"/>
  <c r="F89" i="19"/>
  <c r="J89" i="19"/>
  <c r="Q89" i="19" s="1"/>
  <c r="R89" i="19" s="1"/>
  <c r="D90" i="19"/>
  <c r="H90" i="19"/>
  <c r="F91" i="19"/>
  <c r="J91" i="19"/>
  <c r="Q91" i="19" s="1"/>
  <c r="R91" i="19" s="1"/>
  <c r="D92" i="19"/>
  <c r="H92" i="19"/>
  <c r="G53" i="19"/>
  <c r="K53" i="19"/>
  <c r="E54" i="19"/>
  <c r="I54" i="19"/>
  <c r="G55" i="19"/>
  <c r="K55" i="19"/>
  <c r="E56" i="19"/>
  <c r="I56" i="19"/>
  <c r="G57" i="19"/>
  <c r="K57" i="19"/>
  <c r="E58" i="19"/>
  <c r="I58" i="19"/>
  <c r="G59" i="19"/>
  <c r="K59" i="19"/>
  <c r="E60" i="19"/>
  <c r="I60" i="19"/>
  <c r="G61" i="19"/>
  <c r="K61" i="19"/>
  <c r="E62" i="19"/>
  <c r="I62" i="19"/>
  <c r="G63" i="19"/>
  <c r="K63" i="19"/>
  <c r="E64" i="19"/>
  <c r="I64" i="19"/>
  <c r="G65" i="19"/>
  <c r="K65" i="19"/>
  <c r="E66" i="19"/>
  <c r="I66" i="19"/>
  <c r="G67" i="19"/>
  <c r="K67" i="19"/>
  <c r="E68" i="19"/>
  <c r="I68" i="19"/>
  <c r="G69" i="19"/>
  <c r="K69" i="19"/>
  <c r="E70" i="19"/>
  <c r="I70" i="19"/>
  <c r="G71" i="19"/>
  <c r="K71" i="19"/>
  <c r="E72" i="19"/>
  <c r="I72" i="19"/>
  <c r="G73" i="19"/>
  <c r="K73" i="19"/>
  <c r="E74" i="19"/>
  <c r="I74" i="19"/>
  <c r="G75" i="19"/>
  <c r="K75" i="19"/>
  <c r="E76" i="19"/>
  <c r="I76" i="19"/>
  <c r="G77" i="19"/>
  <c r="K77" i="19"/>
  <c r="E78" i="19"/>
  <c r="I78" i="19"/>
  <c r="G79" i="19"/>
  <c r="K79" i="19"/>
  <c r="E80" i="19"/>
  <c r="I80" i="19"/>
  <c r="G81" i="19"/>
  <c r="E82" i="19"/>
  <c r="I82" i="19"/>
  <c r="G83" i="19"/>
  <c r="E84" i="19"/>
  <c r="I84" i="19"/>
  <c r="G85" i="19"/>
  <c r="E86" i="19"/>
  <c r="I86" i="19"/>
  <c r="G87" i="19"/>
  <c r="E88" i="19"/>
  <c r="I88" i="19"/>
  <c r="G89" i="19"/>
  <c r="E90" i="19"/>
  <c r="I90" i="19"/>
  <c r="G91" i="19"/>
  <c r="E92" i="19"/>
  <c r="I92" i="19"/>
  <c r="D53" i="19"/>
  <c r="F54" i="19"/>
  <c r="D55" i="19"/>
  <c r="F56" i="19"/>
  <c r="D57" i="19"/>
  <c r="F58" i="19"/>
  <c r="D59" i="19"/>
  <c r="F60" i="19"/>
  <c r="D61" i="19"/>
  <c r="F62" i="19"/>
  <c r="D63" i="19"/>
  <c r="F64" i="19"/>
  <c r="D65" i="19"/>
  <c r="F66" i="19"/>
  <c r="D67" i="19"/>
  <c r="F68" i="19"/>
  <c r="D69" i="19"/>
  <c r="F70" i="19"/>
  <c r="D71" i="19"/>
  <c r="F72" i="19"/>
  <c r="D73" i="19"/>
  <c r="F74" i="19"/>
  <c r="D75" i="19"/>
  <c r="F76" i="19"/>
  <c r="D77" i="19"/>
  <c r="F78" i="19"/>
  <c r="F80" i="19"/>
  <c r="F82" i="19"/>
  <c r="F84" i="19"/>
  <c r="F86" i="19"/>
  <c r="F88" i="19"/>
  <c r="F90" i="19"/>
  <c r="F92" i="19"/>
  <c r="X20" i="12"/>
  <c r="X21" i="12"/>
  <c r="X24" i="12"/>
  <c r="X25" i="12"/>
  <c r="X26" i="12"/>
  <c r="X27" i="12"/>
  <c r="X28" i="12"/>
  <c r="V37" i="12"/>
  <c r="K17" i="12"/>
  <c r="L17" i="12"/>
  <c r="K18" i="12"/>
  <c r="L18" i="12"/>
  <c r="K19" i="12"/>
  <c r="L19" i="12"/>
  <c r="K20" i="12"/>
  <c r="L20" i="12"/>
  <c r="K21" i="12"/>
  <c r="L21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K46" i="12"/>
  <c r="L46" i="12"/>
  <c r="K47" i="12"/>
  <c r="L47" i="12"/>
  <c r="K48" i="12"/>
  <c r="L48" i="12"/>
  <c r="K49" i="12"/>
  <c r="L49" i="12"/>
  <c r="K50" i="12"/>
  <c r="L50" i="12"/>
  <c r="K51" i="12"/>
  <c r="L51" i="12"/>
  <c r="K52" i="12"/>
  <c r="L52" i="12"/>
  <c r="K53" i="12"/>
  <c r="L53" i="12"/>
  <c r="K55" i="12"/>
  <c r="L55" i="12"/>
  <c r="K56" i="12"/>
  <c r="L56" i="12"/>
  <c r="K57" i="12"/>
  <c r="L57" i="12"/>
  <c r="K59" i="12"/>
  <c r="L59" i="12"/>
  <c r="K60" i="12"/>
  <c r="L60" i="12"/>
  <c r="K61" i="12"/>
  <c r="L61" i="12"/>
  <c r="K62" i="12"/>
  <c r="L62" i="12"/>
  <c r="K63" i="12"/>
  <c r="L63" i="12"/>
  <c r="K64" i="12"/>
  <c r="L64" i="12"/>
  <c r="K65" i="12"/>
  <c r="L65" i="12"/>
  <c r="K66" i="12"/>
  <c r="L66" i="12"/>
  <c r="K67" i="12"/>
  <c r="L67" i="12"/>
  <c r="K68" i="12"/>
  <c r="L68" i="12"/>
  <c r="K69" i="12"/>
  <c r="L69" i="12"/>
  <c r="K70" i="12"/>
  <c r="L70" i="12"/>
  <c r="K71" i="12"/>
  <c r="L71" i="12"/>
  <c r="K72" i="12"/>
  <c r="L72" i="12"/>
  <c r="K73" i="12"/>
  <c r="L73" i="12"/>
  <c r="K74" i="12"/>
  <c r="L74" i="12"/>
  <c r="K75" i="12"/>
  <c r="L75" i="12"/>
  <c r="K76" i="12"/>
  <c r="L76" i="12"/>
  <c r="K77" i="12"/>
  <c r="L77" i="12"/>
  <c r="K78" i="12"/>
  <c r="L78" i="12"/>
  <c r="K79" i="12"/>
  <c r="L79" i="12"/>
  <c r="K80" i="12"/>
  <c r="L80" i="12"/>
  <c r="E81" i="12"/>
  <c r="X17" i="12"/>
  <c r="X18" i="12"/>
  <c r="X14" i="12"/>
  <c r="X19" i="12"/>
  <c r="X29" i="12"/>
  <c r="X30" i="12"/>
  <c r="F81" i="12"/>
  <c r="G81" i="12"/>
  <c r="H81" i="12"/>
  <c r="I81" i="12"/>
  <c r="J81" i="12"/>
  <c r="N48" i="19" l="1"/>
  <c r="N44" i="19"/>
  <c r="N40" i="19"/>
  <c r="N34" i="19"/>
  <c r="N30" i="19"/>
  <c r="N26" i="19"/>
  <c r="N20" i="19"/>
  <c r="N16" i="19"/>
  <c r="N22" i="19"/>
  <c r="N50" i="19"/>
  <c r="N46" i="19"/>
  <c r="N42" i="19"/>
  <c r="N38" i="19"/>
  <c r="N85" i="19"/>
  <c r="N91" i="19"/>
  <c r="N87" i="19"/>
  <c r="N83" i="19"/>
  <c r="Q33" i="19"/>
  <c r="R33" i="19" s="1"/>
  <c r="N5" i="19"/>
  <c r="N81" i="19"/>
  <c r="N89" i="19"/>
  <c r="N7" i="19"/>
  <c r="N36" i="19"/>
  <c r="N32" i="19"/>
  <c r="N28" i="19"/>
  <c r="N18" i="19"/>
  <c r="N21" i="19"/>
  <c r="Q29" i="19"/>
  <c r="R29" i="19" s="1"/>
  <c r="Q19" i="19"/>
  <c r="R19" i="19" s="1"/>
  <c r="Q25" i="19"/>
  <c r="R25" i="19" s="1"/>
  <c r="Q15" i="19"/>
  <c r="R15" i="19" s="1"/>
  <c r="Q11" i="19"/>
  <c r="R11" i="19" s="1"/>
  <c r="Q13" i="19"/>
  <c r="R13" i="19" s="1"/>
  <c r="Q9" i="19"/>
  <c r="R9" i="19" s="1"/>
  <c r="Q77" i="19"/>
  <c r="R77" i="19" s="1"/>
  <c r="Q35" i="19"/>
  <c r="R35" i="19" s="1"/>
  <c r="Q27" i="19"/>
  <c r="R27" i="19" s="1"/>
  <c r="Q17" i="19"/>
  <c r="R17" i="19" s="1"/>
  <c r="Q73" i="19"/>
  <c r="R73" i="19" s="1"/>
  <c r="Q69" i="19"/>
  <c r="R69" i="19" s="1"/>
  <c r="Q65" i="19"/>
  <c r="R65" i="19" s="1"/>
  <c r="Q61" i="19"/>
  <c r="R61" i="19" s="1"/>
  <c r="Q57" i="19"/>
  <c r="R57" i="19" s="1"/>
  <c r="Q53" i="19"/>
  <c r="R53" i="19" s="1"/>
  <c r="Q31" i="19"/>
  <c r="R31" i="19" s="1"/>
  <c r="Q4" i="19"/>
  <c r="R4" i="19" s="1"/>
  <c r="Q51" i="19"/>
  <c r="R51" i="19" s="1"/>
  <c r="Q47" i="19"/>
  <c r="R47" i="19" s="1"/>
  <c r="Q43" i="19"/>
  <c r="R43" i="19" s="1"/>
  <c r="Q39" i="19"/>
  <c r="R39" i="19" s="1"/>
  <c r="Q12" i="19"/>
  <c r="R12" i="19" s="1"/>
  <c r="Q75" i="19"/>
  <c r="R75" i="19" s="1"/>
  <c r="Q67" i="19"/>
  <c r="R67" i="19" s="1"/>
  <c r="Q59" i="19"/>
  <c r="R59" i="19" s="1"/>
  <c r="Q52" i="19"/>
  <c r="R52" i="19" s="1"/>
  <c r="Q45" i="19"/>
  <c r="R45" i="19" s="1"/>
  <c r="Q37" i="19"/>
  <c r="R37" i="19" s="1"/>
  <c r="Q79" i="19"/>
  <c r="R79" i="19" s="1"/>
  <c r="Q71" i="19"/>
  <c r="R71" i="19" s="1"/>
  <c r="Q63" i="19"/>
  <c r="R63" i="19" s="1"/>
  <c r="Q55" i="19"/>
  <c r="R55" i="19" s="1"/>
  <c r="Q8" i="19"/>
  <c r="R8" i="19" s="1"/>
  <c r="Q90" i="19"/>
  <c r="R90" i="19" s="1"/>
  <c r="Q86" i="19"/>
  <c r="R86" i="19" s="1"/>
  <c r="Q82" i="19"/>
  <c r="R82" i="19" s="1"/>
  <c r="Q23" i="19"/>
  <c r="R23" i="19" s="1"/>
  <c r="Q6" i="19"/>
  <c r="R6" i="19" s="1"/>
  <c r="Q78" i="19"/>
  <c r="R78" i="19" s="1"/>
  <c r="Q74" i="19"/>
  <c r="R74" i="19" s="1"/>
  <c r="Q70" i="19"/>
  <c r="R70" i="19" s="1"/>
  <c r="Q66" i="19"/>
  <c r="R66" i="19" s="1"/>
  <c r="Q62" i="19"/>
  <c r="R62" i="19" s="1"/>
  <c r="Q58" i="19"/>
  <c r="R58" i="19" s="1"/>
  <c r="Q54" i="19"/>
  <c r="R54" i="19" s="1"/>
  <c r="Q14" i="19"/>
  <c r="R14" i="19" s="1"/>
  <c r="Q10" i="19"/>
  <c r="R10" i="19" s="1"/>
  <c r="Q92" i="19"/>
  <c r="R92" i="19" s="1"/>
  <c r="Q88" i="19"/>
  <c r="R88" i="19" s="1"/>
  <c r="Q84" i="19"/>
  <c r="R84" i="19" s="1"/>
  <c r="Q80" i="19"/>
  <c r="R80" i="19" s="1"/>
  <c r="Q76" i="19"/>
  <c r="R76" i="19" s="1"/>
  <c r="Q72" i="19"/>
  <c r="R72" i="19" s="1"/>
  <c r="Q68" i="19"/>
  <c r="R68" i="19" s="1"/>
  <c r="Q64" i="19"/>
  <c r="R64" i="19" s="1"/>
  <c r="Q60" i="19"/>
  <c r="R60" i="19" s="1"/>
  <c r="Q56" i="19"/>
  <c r="R56" i="19" s="1"/>
  <c r="Q49" i="19"/>
  <c r="R49" i="19" s="1"/>
  <c r="Q41" i="19"/>
  <c r="R41" i="19" s="1"/>
  <c r="O18" i="12"/>
  <c r="O16" i="12"/>
  <c r="O54" i="12"/>
  <c r="O23" i="12"/>
  <c r="O36" i="12"/>
  <c r="O22" i="12"/>
  <c r="O58" i="12"/>
  <c r="O77" i="12"/>
  <c r="O73" i="12"/>
  <c r="O69" i="12"/>
  <c r="O65" i="12"/>
  <c r="O61" i="12"/>
  <c r="O57" i="12"/>
  <c r="O53" i="12"/>
  <c r="O49" i="12"/>
  <c r="O45" i="12"/>
  <c r="O41" i="12"/>
  <c r="O39" i="12"/>
  <c r="O35" i="12"/>
  <c r="O31" i="12"/>
  <c r="O27" i="12"/>
  <c r="O19" i="12"/>
  <c r="O78" i="12"/>
  <c r="O74" i="12"/>
  <c r="O70" i="12"/>
  <c r="O66" i="12"/>
  <c r="O62" i="12"/>
  <c r="O50" i="12"/>
  <c r="O46" i="12"/>
  <c r="O42" i="12"/>
  <c r="O32" i="12"/>
  <c r="O28" i="12"/>
  <c r="O24" i="12"/>
  <c r="O20" i="12"/>
  <c r="O79" i="12"/>
  <c r="O75" i="12"/>
  <c r="O71" i="12"/>
  <c r="O67" i="12"/>
  <c r="O63" i="12"/>
  <c r="O59" i="12"/>
  <c r="O55" i="12"/>
  <c r="O51" i="12"/>
  <c r="O47" i="12"/>
  <c r="O43" i="12"/>
  <c r="O37" i="12"/>
  <c r="O33" i="12"/>
  <c r="O29" i="12"/>
  <c r="O25" i="12"/>
  <c r="O21" i="12"/>
  <c r="O17" i="12"/>
  <c r="O80" i="12"/>
  <c r="O76" i="12"/>
  <c r="O72" i="12"/>
  <c r="O68" i="12"/>
  <c r="O64" i="12"/>
  <c r="O60" i="12"/>
  <c r="O56" i="12"/>
  <c r="O52" i="12"/>
  <c r="O48" i="12"/>
  <c r="O44" i="12"/>
  <c r="O40" i="12"/>
  <c r="O38" i="12"/>
  <c r="O34" i="12"/>
  <c r="O30" i="12"/>
  <c r="O26" i="12"/>
  <c r="E21" i="16"/>
  <c r="F21" i="16"/>
  <c r="B21" i="16"/>
  <c r="C21" i="16"/>
  <c r="N58" i="19" l="1"/>
  <c r="N37" i="19"/>
  <c r="N65" i="19"/>
  <c r="N33" i="19"/>
  <c r="N41" i="19"/>
  <c r="N62" i="19"/>
  <c r="N45" i="19"/>
  <c r="N69" i="19"/>
  <c r="N56" i="19"/>
  <c r="N88" i="19"/>
  <c r="N70" i="19"/>
  <c r="N8" i="19"/>
  <c r="N59" i="19"/>
  <c r="N4" i="19"/>
  <c r="N17" i="19"/>
  <c r="N25" i="19"/>
  <c r="N60" i="19"/>
  <c r="N74" i="19"/>
  <c r="N67" i="19"/>
  <c r="N27" i="19"/>
  <c r="N64" i="19"/>
  <c r="N78" i="19"/>
  <c r="N75" i="19"/>
  <c r="N53" i="19"/>
  <c r="N29" i="19"/>
  <c r="N68" i="19"/>
  <c r="N14" i="19"/>
  <c r="N6" i="19"/>
  <c r="N71" i="19"/>
  <c r="N12" i="19"/>
  <c r="N57" i="19"/>
  <c r="N77" i="19"/>
  <c r="N92" i="19"/>
  <c r="N55" i="19"/>
  <c r="N31" i="19"/>
  <c r="N19" i="19"/>
  <c r="N10" i="19"/>
  <c r="N63" i="19"/>
  <c r="N35" i="19"/>
  <c r="N72" i="19"/>
  <c r="N54" i="19"/>
  <c r="N23" i="19"/>
  <c r="N79" i="19"/>
  <c r="N39" i="19"/>
  <c r="N61" i="19"/>
  <c r="N9" i="19"/>
  <c r="N76" i="19"/>
  <c r="N82" i="19"/>
  <c r="N43" i="19"/>
  <c r="N13" i="19"/>
  <c r="N80" i="19"/>
  <c r="N86" i="19"/>
  <c r="N47" i="19"/>
  <c r="N11" i="19"/>
  <c r="N49" i="19"/>
  <c r="N84" i="19"/>
  <c r="N66" i="19"/>
  <c r="N90" i="19"/>
  <c r="N52" i="19"/>
  <c r="N51" i="19"/>
  <c r="N73" i="19"/>
  <c r="N15" i="19"/>
  <c r="B22" i="16"/>
  <c r="G21" i="16"/>
  <c r="V80" i="12"/>
  <c r="X80" i="12" s="1"/>
  <c r="V79" i="12"/>
  <c r="X79" i="12" s="1"/>
  <c r="V78" i="12"/>
  <c r="X78" i="12" s="1"/>
  <c r="V77" i="12"/>
  <c r="X77" i="12" s="1"/>
  <c r="V76" i="12"/>
  <c r="X76" i="12" s="1"/>
  <c r="V75" i="12"/>
  <c r="X75" i="12" s="1"/>
  <c r="V74" i="12"/>
  <c r="X74" i="12" s="1"/>
  <c r="V73" i="12"/>
  <c r="X73" i="12" s="1"/>
  <c r="V72" i="12"/>
  <c r="X72" i="12" s="1"/>
  <c r="V71" i="12"/>
  <c r="X71" i="12" s="1"/>
  <c r="V70" i="12"/>
  <c r="X70" i="12" s="1"/>
  <c r="V69" i="12"/>
  <c r="X69" i="12" s="1"/>
  <c r="X68" i="12"/>
  <c r="X67" i="12"/>
  <c r="X66" i="12"/>
  <c r="X65" i="12"/>
  <c r="X64" i="12"/>
  <c r="X63" i="12"/>
  <c r="X62" i="12"/>
  <c r="X61" i="12"/>
  <c r="X60" i="12"/>
  <c r="X59" i="12"/>
  <c r="X57" i="12"/>
  <c r="X56" i="12"/>
  <c r="X55" i="12"/>
  <c r="X53" i="12"/>
  <c r="X52" i="12"/>
  <c r="X51" i="12"/>
  <c r="X50" i="12"/>
  <c r="X49" i="12"/>
  <c r="V48" i="12"/>
  <c r="X48" i="12" s="1"/>
  <c r="V47" i="12"/>
  <c r="X47" i="12" s="1"/>
  <c r="V46" i="12"/>
  <c r="X46" i="12" s="1"/>
  <c r="X45" i="12"/>
  <c r="X44" i="12"/>
  <c r="X43" i="12"/>
  <c r="X42" i="12"/>
  <c r="X41" i="12"/>
  <c r="X40" i="12"/>
  <c r="V39" i="12"/>
  <c r="X39" i="12" s="1"/>
  <c r="V38" i="12"/>
  <c r="X38" i="12" s="1"/>
  <c r="X37" i="12"/>
  <c r="X35" i="12"/>
  <c r="X34" i="12"/>
  <c r="X33" i="12"/>
  <c r="X32" i="12"/>
  <c r="X31" i="12"/>
  <c r="X15" i="12"/>
  <c r="L15" i="12"/>
  <c r="K15" i="12"/>
  <c r="L14" i="12"/>
  <c r="K14" i="12"/>
  <c r="X13" i="12"/>
  <c r="L13" i="12"/>
  <c r="K13" i="12"/>
  <c r="X12" i="12"/>
  <c r="L12" i="12"/>
  <c r="K12" i="12"/>
  <c r="X11" i="12"/>
  <c r="L11" i="12"/>
  <c r="K11" i="12"/>
  <c r="X10" i="12"/>
  <c r="L10" i="12"/>
  <c r="K10" i="12"/>
  <c r="X9" i="12"/>
  <c r="L9" i="12"/>
  <c r="K9" i="12"/>
  <c r="X8" i="12"/>
  <c r="L8" i="12"/>
  <c r="K8" i="12"/>
  <c r="X7" i="12"/>
  <c r="L7" i="12"/>
  <c r="K7" i="12"/>
  <c r="X6" i="12"/>
  <c r="L6" i="12"/>
  <c r="K6" i="12"/>
  <c r="L5" i="12"/>
  <c r="K5" i="12"/>
  <c r="X4" i="12"/>
  <c r="L4" i="12"/>
  <c r="K4" i="12"/>
  <c r="X3" i="12"/>
  <c r="L3" i="12"/>
  <c r="K3" i="12"/>
  <c r="X2" i="12"/>
  <c r="L2" i="12"/>
  <c r="K2" i="12"/>
  <c r="V81" i="12" l="1"/>
  <c r="K81" i="12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L81" i="12"/>
  <c r="X5" i="12"/>
  <c r="X81" i="12" s="1"/>
  <c r="M36" i="12" l="1"/>
  <c r="M22" i="12"/>
  <c r="M58" i="12"/>
  <c r="M23" i="12"/>
  <c r="M16" i="12"/>
  <c r="M54" i="12"/>
  <c r="N54" i="12"/>
  <c r="N36" i="12"/>
  <c r="N16" i="12"/>
  <c r="N58" i="12"/>
  <c r="N23" i="12"/>
  <c r="N22" i="12"/>
  <c r="N55" i="12"/>
  <c r="N56" i="12"/>
  <c r="N57" i="12"/>
  <c r="N59" i="12"/>
  <c r="N60" i="12"/>
  <c r="N61" i="12"/>
  <c r="N62" i="12"/>
  <c r="N63" i="12"/>
  <c r="N64" i="12"/>
  <c r="N65" i="12"/>
  <c r="N66" i="12"/>
  <c r="N67" i="12"/>
  <c r="N70" i="12"/>
  <c r="N74" i="12"/>
  <c r="N71" i="12"/>
  <c r="N68" i="12"/>
  <c r="N72" i="12"/>
  <c r="N69" i="12"/>
  <c r="N73" i="12"/>
  <c r="N75" i="12"/>
  <c r="N52" i="12"/>
  <c r="N44" i="12"/>
  <c r="N34" i="12"/>
  <c r="N26" i="12"/>
  <c r="N18" i="12"/>
  <c r="N47" i="12"/>
  <c r="N37" i="12"/>
  <c r="N29" i="12"/>
  <c r="N21" i="12"/>
  <c r="N77" i="12"/>
  <c r="N80" i="12"/>
  <c r="N50" i="12"/>
  <c r="N42" i="12"/>
  <c r="N32" i="12"/>
  <c r="N24" i="12"/>
  <c r="N53" i="12"/>
  <c r="N45" i="12"/>
  <c r="N35" i="12"/>
  <c r="N27" i="12"/>
  <c r="N19" i="12"/>
  <c r="N78" i="12"/>
  <c r="N76" i="12"/>
  <c r="N48" i="12"/>
  <c r="N40" i="12"/>
  <c r="N38" i="12"/>
  <c r="N30" i="12"/>
  <c r="N51" i="12"/>
  <c r="N43" i="12"/>
  <c r="N33" i="12"/>
  <c r="N25" i="12"/>
  <c r="N17" i="12"/>
  <c r="N79" i="12"/>
  <c r="N46" i="12"/>
  <c r="N28" i="12"/>
  <c r="N20" i="12"/>
  <c r="N49" i="12"/>
  <c r="N41" i="12"/>
  <c r="N39" i="12"/>
  <c r="N31" i="12"/>
  <c r="M55" i="12"/>
  <c r="M56" i="12"/>
  <c r="M57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17" i="12"/>
  <c r="M19" i="12"/>
  <c r="M21" i="12"/>
  <c r="P21" i="12" s="1"/>
  <c r="Q21" i="12" s="1"/>
  <c r="M25" i="12"/>
  <c r="M27" i="12"/>
  <c r="M29" i="12"/>
  <c r="P29" i="12" s="1"/>
  <c r="Q29" i="12" s="1"/>
  <c r="M31" i="12"/>
  <c r="M33" i="12"/>
  <c r="M35" i="12"/>
  <c r="M37" i="12"/>
  <c r="M39" i="12"/>
  <c r="M41" i="12"/>
  <c r="P41" i="12" s="1"/>
  <c r="Q41" i="12" s="1"/>
  <c r="M43" i="12"/>
  <c r="M45" i="12"/>
  <c r="M47" i="12"/>
  <c r="M49" i="12"/>
  <c r="M51" i="12"/>
  <c r="M53" i="12"/>
  <c r="M75" i="12"/>
  <c r="M76" i="12"/>
  <c r="M77" i="12"/>
  <c r="M78" i="12"/>
  <c r="M79" i="12"/>
  <c r="M80" i="12"/>
  <c r="M48" i="12"/>
  <c r="M38" i="12"/>
  <c r="M42" i="12"/>
  <c r="M32" i="12"/>
  <c r="M44" i="12"/>
  <c r="M34" i="12"/>
  <c r="M18" i="12"/>
  <c r="M28" i="12"/>
  <c r="P28" i="12" s="1"/>
  <c r="Q28" i="12" s="1"/>
  <c r="M40" i="12"/>
  <c r="M30" i="12"/>
  <c r="M50" i="12"/>
  <c r="M24" i="12"/>
  <c r="M52" i="12"/>
  <c r="M26" i="12"/>
  <c r="M46" i="12"/>
  <c r="M20" i="12"/>
  <c r="N5" i="12"/>
  <c r="M5" i="12"/>
  <c r="M12" i="12"/>
  <c r="M9" i="12"/>
  <c r="M11" i="12"/>
  <c r="M10" i="12"/>
  <c r="M4" i="12"/>
  <c r="M6" i="12"/>
  <c r="M3" i="12"/>
  <c r="M13" i="12"/>
  <c r="M15" i="12"/>
  <c r="M7" i="12"/>
  <c r="M2" i="12"/>
  <c r="M14" i="12"/>
  <c r="M8" i="12"/>
  <c r="N9" i="12"/>
  <c r="N12" i="12"/>
  <c r="N7" i="12"/>
  <c r="N8" i="12"/>
  <c r="N4" i="12"/>
  <c r="N11" i="12"/>
  <c r="O81" i="12"/>
  <c r="N15" i="12"/>
  <c r="N14" i="12"/>
  <c r="N13" i="12"/>
  <c r="N2" i="12"/>
  <c r="N10" i="12"/>
  <c r="N6" i="12"/>
  <c r="N3" i="12"/>
  <c r="P54" i="12" l="1"/>
  <c r="Q54" i="12" s="1"/>
  <c r="P73" i="12"/>
  <c r="Q73" i="12" s="1"/>
  <c r="P34" i="12"/>
  <c r="Q34" i="12" s="1"/>
  <c r="P40" i="12"/>
  <c r="Q40" i="12" s="1"/>
  <c r="P22" i="12"/>
  <c r="Q22" i="12" s="1"/>
  <c r="P75" i="12"/>
  <c r="Q75" i="12" s="1"/>
  <c r="P36" i="12"/>
  <c r="Q36" i="12" s="1"/>
  <c r="P23" i="12"/>
  <c r="Q23" i="12" s="1"/>
  <c r="P58" i="12"/>
  <c r="Q58" i="12" s="1"/>
  <c r="P16" i="12"/>
  <c r="Q16" i="12" s="1"/>
  <c r="P50" i="12"/>
  <c r="Q50" i="12" s="1"/>
  <c r="P80" i="12"/>
  <c r="Q80" i="12" s="1"/>
  <c r="P69" i="12"/>
  <c r="Q69" i="12" s="1"/>
  <c r="P65" i="12"/>
  <c r="Q65" i="12" s="1"/>
  <c r="P61" i="12"/>
  <c r="Q61" i="12" s="1"/>
  <c r="P52" i="12"/>
  <c r="Q52" i="12" s="1"/>
  <c r="P79" i="12"/>
  <c r="Q79" i="12" s="1"/>
  <c r="P47" i="12"/>
  <c r="Q47" i="12" s="1"/>
  <c r="P46" i="12"/>
  <c r="Q46" i="12" s="1"/>
  <c r="P24" i="12"/>
  <c r="Q24" i="12" s="1"/>
  <c r="P53" i="12"/>
  <c r="Q53" i="12" s="1"/>
  <c r="P35" i="12"/>
  <c r="Q35" i="12" s="1"/>
  <c r="P27" i="12"/>
  <c r="Q27" i="12" s="1"/>
  <c r="P44" i="12"/>
  <c r="Q44" i="12" s="1"/>
  <c r="P70" i="12"/>
  <c r="Q70" i="12" s="1"/>
  <c r="P57" i="12"/>
  <c r="Q57" i="12" s="1"/>
  <c r="P30" i="12"/>
  <c r="Q30" i="12" s="1"/>
  <c r="P18" i="12"/>
  <c r="Q18" i="12" s="1"/>
  <c r="P76" i="12"/>
  <c r="Q76" i="12" s="1"/>
  <c r="P39" i="12"/>
  <c r="Q39" i="12" s="1"/>
  <c r="P74" i="12"/>
  <c r="Q74" i="12" s="1"/>
  <c r="P37" i="12"/>
  <c r="Q37" i="12" s="1"/>
  <c r="P26" i="12"/>
  <c r="Q26" i="12" s="1"/>
  <c r="P38" i="12"/>
  <c r="Q38" i="12" s="1"/>
  <c r="P72" i="12"/>
  <c r="Q72" i="12" s="1"/>
  <c r="P64" i="12"/>
  <c r="Q64" i="12" s="1"/>
  <c r="P56" i="12"/>
  <c r="Q56" i="12" s="1"/>
  <c r="P78" i="12"/>
  <c r="Q78" i="12" s="1"/>
  <c r="P60" i="12"/>
  <c r="Q60" i="12" s="1"/>
  <c r="P45" i="12"/>
  <c r="Q45" i="12" s="1"/>
  <c r="P19" i="12"/>
  <c r="Q19" i="12" s="1"/>
  <c r="P68" i="12"/>
  <c r="Q68" i="12" s="1"/>
  <c r="P42" i="12"/>
  <c r="Q42" i="12" s="1"/>
  <c r="P49" i="12"/>
  <c r="Q49" i="12" s="1"/>
  <c r="P31" i="12"/>
  <c r="Q31" i="12" s="1"/>
  <c r="P66" i="12"/>
  <c r="Q66" i="12" s="1"/>
  <c r="P62" i="12"/>
  <c r="Q62" i="12" s="1"/>
  <c r="P20" i="12"/>
  <c r="Q20" i="12" s="1"/>
  <c r="P32" i="12"/>
  <c r="Q32" i="12" s="1"/>
  <c r="P48" i="12"/>
  <c r="Q48" i="12" s="1"/>
  <c r="P77" i="12"/>
  <c r="Q77" i="12" s="1"/>
  <c r="P51" i="12"/>
  <c r="Q51" i="12" s="1"/>
  <c r="P43" i="12"/>
  <c r="Q43" i="12" s="1"/>
  <c r="P33" i="12"/>
  <c r="Q33" i="12" s="1"/>
  <c r="P25" i="12"/>
  <c r="Q25" i="12" s="1"/>
  <c r="P17" i="12"/>
  <c r="Q17" i="12" s="1"/>
  <c r="P71" i="12"/>
  <c r="Q71" i="12" s="1"/>
  <c r="P67" i="12"/>
  <c r="Q67" i="12" s="1"/>
  <c r="P63" i="12"/>
  <c r="Q63" i="12" s="1"/>
  <c r="P59" i="12"/>
  <c r="Q59" i="12" s="1"/>
  <c r="P55" i="12"/>
  <c r="Q55" i="12" s="1"/>
  <c r="P5" i="12"/>
  <c r="Q5" i="12" s="1"/>
  <c r="P6" i="12"/>
  <c r="Q6" i="12" s="1"/>
  <c r="P3" i="12"/>
  <c r="Q3" i="12" s="1"/>
  <c r="P8" i="12"/>
  <c r="Q8" i="12" s="1"/>
  <c r="P10" i="12"/>
  <c r="Q10" i="12" s="1"/>
  <c r="P13" i="12"/>
  <c r="Q13" i="12" s="1"/>
  <c r="P2" i="12"/>
  <c r="Q2" i="12" s="1"/>
  <c r="M81" i="12"/>
  <c r="P11" i="12"/>
  <c r="Q11" i="12" s="1"/>
  <c r="P4" i="12"/>
  <c r="Q4" i="12" s="1"/>
  <c r="P9" i="12"/>
  <c r="Q9" i="12" s="1"/>
  <c r="P12" i="12"/>
  <c r="Q12" i="12" s="1"/>
  <c r="P14" i="12"/>
  <c r="Q14" i="12" s="1"/>
  <c r="P7" i="12"/>
  <c r="Q7" i="12" s="1"/>
  <c r="P15" i="12"/>
  <c r="Q15" i="12" s="1"/>
  <c r="N81" i="12"/>
  <c r="P81" i="12" l="1"/>
  <c r="Q81" i="12"/>
  <c r="R5" i="12" s="1"/>
  <c r="R56" i="12" l="1"/>
  <c r="R4" i="12"/>
  <c r="R47" i="12"/>
  <c r="R68" i="12"/>
  <c r="R34" i="12"/>
  <c r="R27" i="12"/>
  <c r="R62" i="12"/>
  <c r="R40" i="12"/>
  <c r="R44" i="12"/>
  <c r="R20" i="12"/>
  <c r="R9" i="12"/>
  <c r="R53" i="12"/>
  <c r="R55" i="12"/>
  <c r="R14" i="12"/>
  <c r="R32" i="12"/>
  <c r="R73" i="12"/>
  <c r="R57" i="12"/>
  <c r="R66" i="12"/>
  <c r="R36" i="12"/>
  <c r="R74" i="12"/>
  <c r="R77" i="12"/>
  <c r="R23" i="12"/>
  <c r="R37" i="12"/>
  <c r="R51" i="12"/>
  <c r="R15" i="12"/>
  <c r="R26" i="12"/>
  <c r="R8" i="12"/>
  <c r="R7" i="12"/>
  <c r="R54" i="12"/>
  <c r="R71" i="12"/>
  <c r="R16" i="12"/>
  <c r="R39" i="12"/>
  <c r="R48" i="12"/>
  <c r="R61" i="12"/>
  <c r="R72" i="12"/>
  <c r="R25" i="12"/>
  <c r="R52" i="12"/>
  <c r="R64" i="12"/>
  <c r="R17" i="12"/>
  <c r="R58" i="12"/>
  <c r="R19" i="12"/>
  <c r="R12" i="12"/>
  <c r="R69" i="12"/>
  <c r="R11" i="12"/>
  <c r="R65" i="12"/>
  <c r="R38" i="12"/>
  <c r="R6" i="12"/>
  <c r="R46" i="12"/>
  <c r="R60" i="12"/>
  <c r="R13" i="12"/>
  <c r="R24" i="12"/>
  <c r="R45" i="12"/>
  <c r="R3" i="12"/>
  <c r="R79" i="12"/>
  <c r="R31" i="12"/>
  <c r="R21" i="12"/>
  <c r="R29" i="12"/>
  <c r="R28" i="12"/>
  <c r="R41" i="12"/>
  <c r="R70" i="12"/>
  <c r="R67" i="12"/>
  <c r="R75" i="12"/>
  <c r="R35" i="12"/>
  <c r="R78" i="12"/>
  <c r="R10" i="12"/>
  <c r="R50" i="12"/>
  <c r="R30" i="12"/>
  <c r="R42" i="12"/>
  <c r="R63" i="12"/>
  <c r="R80" i="12"/>
  <c r="R18" i="12"/>
  <c r="R49" i="12"/>
  <c r="R59" i="12"/>
  <c r="R22" i="12"/>
  <c r="R76" i="12"/>
  <c r="R43" i="12"/>
  <c r="R33" i="12"/>
  <c r="R2" i="12"/>
  <c r="S54" i="12" l="1"/>
  <c r="T54" i="12" s="1"/>
  <c r="U54" i="12" s="1"/>
  <c r="S58" i="12"/>
  <c r="T58" i="12" s="1"/>
  <c r="U58" i="12" s="1"/>
  <c r="S23" i="12"/>
  <c r="T23" i="12" s="1"/>
  <c r="U23" i="12" s="1"/>
  <c r="S16" i="12"/>
  <c r="T16" i="12" s="1"/>
  <c r="U16" i="12" s="1"/>
  <c r="S36" i="12"/>
  <c r="T36" i="12" s="1"/>
  <c r="U36" i="12" s="1"/>
  <c r="S22" i="12"/>
  <c r="T22" i="12" s="1"/>
  <c r="U22" i="12" s="1"/>
  <c r="S6" i="12"/>
  <c r="T6" i="12" s="1"/>
  <c r="U6" i="12" s="1"/>
  <c r="S32" i="12"/>
  <c r="T32" i="12" s="1"/>
  <c r="U32" i="12" s="1"/>
  <c r="S20" i="12"/>
  <c r="T20" i="12" s="1"/>
  <c r="U20" i="12" s="1"/>
  <c r="S17" i="12"/>
  <c r="T17" i="12" s="1"/>
  <c r="U17" i="12" s="1"/>
  <c r="S43" i="12"/>
  <c r="T43" i="12" s="1"/>
  <c r="U43" i="12" s="1"/>
  <c r="W43" i="12" s="1"/>
  <c r="S42" i="12"/>
  <c r="T42" i="12" s="1"/>
  <c r="U42" i="12" s="1"/>
  <c r="S70" i="12"/>
  <c r="T70" i="12" s="1"/>
  <c r="U70" i="12" s="1"/>
  <c r="S64" i="12"/>
  <c r="T64" i="12" s="1"/>
  <c r="U64" i="12" s="1"/>
  <c r="S60" i="12"/>
  <c r="T60" i="12" s="1"/>
  <c r="U60" i="12" s="1"/>
  <c r="S69" i="12"/>
  <c r="T69" i="12" s="1"/>
  <c r="U69" i="12" s="1"/>
  <c r="S41" i="12"/>
  <c r="T41" i="12" s="1"/>
  <c r="U41" i="12" s="1"/>
  <c r="S29" i="12"/>
  <c r="T29" i="12" s="1"/>
  <c r="U29" i="12" s="1"/>
  <c r="S40" i="12"/>
  <c r="T40" i="12" s="1"/>
  <c r="U40" i="12" s="1"/>
  <c r="S62" i="12"/>
  <c r="T62" i="12" s="1"/>
  <c r="U62" i="12" s="1"/>
  <c r="S38" i="12"/>
  <c r="T38" i="12" s="1"/>
  <c r="U38" i="12" s="1"/>
  <c r="S18" i="12"/>
  <c r="T18" i="12" s="1"/>
  <c r="U18" i="12" s="1"/>
  <c r="S56" i="12"/>
  <c r="T56" i="12" s="1"/>
  <c r="U56" i="12" s="1"/>
  <c r="Y56" i="12" s="1"/>
  <c r="S3" i="12"/>
  <c r="T3" i="12" s="1"/>
  <c r="U3" i="12" s="1"/>
  <c r="S10" i="12"/>
  <c r="T10" i="12" s="1"/>
  <c r="U10" i="12" s="1"/>
  <c r="S2" i="12"/>
  <c r="T2" i="12" s="1"/>
  <c r="U2" i="12" s="1"/>
  <c r="S51" i="12"/>
  <c r="T51" i="12" s="1"/>
  <c r="U51" i="12" s="1"/>
  <c r="S63" i="12"/>
  <c r="T63" i="12" s="1"/>
  <c r="U63" i="12" s="1"/>
  <c r="S25" i="12"/>
  <c r="T25" i="12" s="1"/>
  <c r="U25" i="12" s="1"/>
  <c r="S65" i="12"/>
  <c r="T65" i="12" s="1"/>
  <c r="U65" i="12" s="1"/>
  <c r="S39" i="12"/>
  <c r="T39" i="12" s="1"/>
  <c r="U39" i="12" s="1"/>
  <c r="S78" i="12"/>
  <c r="T78" i="12" s="1"/>
  <c r="U78" i="12" s="1"/>
  <c r="S75" i="12"/>
  <c r="T75" i="12" s="1"/>
  <c r="U75" i="12" s="1"/>
  <c r="S80" i="12"/>
  <c r="T80" i="12" s="1"/>
  <c r="U80" i="12" s="1"/>
  <c r="S57" i="12"/>
  <c r="T57" i="12" s="1"/>
  <c r="U57" i="12" s="1"/>
  <c r="S47" i="12"/>
  <c r="T47" i="12" s="1"/>
  <c r="U47" i="12" s="1"/>
  <c r="S46" i="12"/>
  <c r="T46" i="12" s="1"/>
  <c r="U46" i="12" s="1"/>
  <c r="S66" i="12"/>
  <c r="T66" i="12" s="1"/>
  <c r="U66" i="12" s="1"/>
  <c r="S35" i="12"/>
  <c r="T35" i="12" s="1"/>
  <c r="U35" i="12" s="1"/>
  <c r="S5" i="12"/>
  <c r="T5" i="12" s="1"/>
  <c r="U5" i="12" s="1"/>
  <c r="S7" i="12"/>
  <c r="T7" i="12" s="1"/>
  <c r="U7" i="12" s="1"/>
  <c r="S4" i="12"/>
  <c r="T4" i="12" s="1"/>
  <c r="U4" i="12" s="1"/>
  <c r="S13" i="12"/>
  <c r="T13" i="12" s="1"/>
  <c r="U13" i="12" s="1"/>
  <c r="S8" i="12"/>
  <c r="T8" i="12" s="1"/>
  <c r="U8" i="12" s="1"/>
  <c r="S77" i="12"/>
  <c r="T77" i="12" s="1"/>
  <c r="U77" i="12" s="1"/>
  <c r="S55" i="12"/>
  <c r="T55" i="12" s="1"/>
  <c r="U55" i="12" s="1"/>
  <c r="S67" i="12"/>
  <c r="T67" i="12" s="1"/>
  <c r="U67" i="12" s="1"/>
  <c r="S33" i="12"/>
  <c r="T33" i="12" s="1"/>
  <c r="U33" i="12" s="1"/>
  <c r="S45" i="12"/>
  <c r="T45" i="12" s="1"/>
  <c r="U45" i="12" s="1"/>
  <c r="S37" i="12"/>
  <c r="T37" i="12" s="1"/>
  <c r="U37" i="12" s="1"/>
  <c r="S30" i="12"/>
  <c r="T30" i="12" s="1"/>
  <c r="U30" i="12" s="1"/>
  <c r="S26" i="12"/>
  <c r="T26" i="12" s="1"/>
  <c r="U26" i="12" s="1"/>
  <c r="W26" i="12" s="1"/>
  <c r="S79" i="12"/>
  <c r="T79" i="12" s="1"/>
  <c r="U79" i="12" s="1"/>
  <c r="S68" i="12"/>
  <c r="T68" i="12" s="1"/>
  <c r="U68" i="12" s="1"/>
  <c r="S72" i="12"/>
  <c r="T72" i="12" s="1"/>
  <c r="U72" i="12" s="1"/>
  <c r="S73" i="12"/>
  <c r="T73" i="12" s="1"/>
  <c r="U73" i="12" s="1"/>
  <c r="S49" i="12"/>
  <c r="T49" i="12" s="1"/>
  <c r="U49" i="12" s="1"/>
  <c r="S52" i="12"/>
  <c r="T52" i="12" s="1"/>
  <c r="U52" i="12" s="1"/>
  <c r="S61" i="12"/>
  <c r="T61" i="12" s="1"/>
  <c r="U61" i="12" s="1"/>
  <c r="S31" i="12"/>
  <c r="T31" i="12" s="1"/>
  <c r="U31" i="12" s="1"/>
  <c r="S28" i="12"/>
  <c r="T28" i="12" s="1"/>
  <c r="U28" i="12" s="1"/>
  <c r="S11" i="12"/>
  <c r="T11" i="12" s="1"/>
  <c r="U11" i="12" s="1"/>
  <c r="S14" i="12"/>
  <c r="T14" i="12" s="1"/>
  <c r="U14" i="12" s="1"/>
  <c r="S12" i="12"/>
  <c r="T12" i="12" s="1"/>
  <c r="U12" i="12" s="1"/>
  <c r="S15" i="12"/>
  <c r="T15" i="12" s="1"/>
  <c r="U15" i="12" s="1"/>
  <c r="S9" i="12"/>
  <c r="T9" i="12" s="1"/>
  <c r="U9" i="12" s="1"/>
  <c r="S59" i="12"/>
  <c r="T59" i="12" s="1"/>
  <c r="U59" i="12" s="1"/>
  <c r="S71" i="12"/>
  <c r="T71" i="12" s="1"/>
  <c r="U71" i="12" s="1"/>
  <c r="S48" i="12"/>
  <c r="T48" i="12" s="1"/>
  <c r="U48" i="12" s="1"/>
  <c r="S50" i="12"/>
  <c r="T50" i="12" s="1"/>
  <c r="U50" i="12" s="1"/>
  <c r="S24" i="12"/>
  <c r="T24" i="12" s="1"/>
  <c r="U24" i="12" s="1"/>
  <c r="S74" i="12"/>
  <c r="T74" i="12" s="1"/>
  <c r="U74" i="12" s="1"/>
  <c r="S53" i="12"/>
  <c r="T53" i="12" s="1"/>
  <c r="U53" i="12" s="1"/>
  <c r="S44" i="12"/>
  <c r="T44" i="12" s="1"/>
  <c r="U44" i="12" s="1"/>
  <c r="S34" i="12"/>
  <c r="T34" i="12" s="1"/>
  <c r="U34" i="12" s="1"/>
  <c r="S19" i="12"/>
  <c r="T19" i="12" s="1"/>
  <c r="U19" i="12" s="1"/>
  <c r="S27" i="12"/>
  <c r="T27" i="12" s="1"/>
  <c r="U27" i="12" s="1"/>
  <c r="S21" i="12"/>
  <c r="T21" i="12" s="1"/>
  <c r="U21" i="12" s="1"/>
  <c r="S76" i="12"/>
  <c r="T76" i="12" s="1"/>
  <c r="U76" i="12" s="1"/>
  <c r="R81" i="12"/>
  <c r="Y58" i="12" l="1"/>
  <c r="W58" i="12"/>
  <c r="Y22" i="12"/>
  <c r="W22" i="12"/>
  <c r="Y16" i="12"/>
  <c r="W16" i="12"/>
  <c r="Y36" i="12"/>
  <c r="W36" i="12"/>
  <c r="W23" i="12"/>
  <c r="Y23" i="12"/>
  <c r="W54" i="12"/>
  <c r="Y54" i="12"/>
  <c r="W56" i="12"/>
  <c r="W33" i="12"/>
  <c r="Y33" i="12"/>
  <c r="Y61" i="12"/>
  <c r="W61" i="12"/>
  <c r="Y43" i="12"/>
  <c r="Y46" i="12"/>
  <c r="W46" i="12"/>
  <c r="W72" i="12"/>
  <c r="Y72" i="12"/>
  <c r="W60" i="12"/>
  <c r="Y60" i="12"/>
  <c r="W17" i="12"/>
  <c r="Y17" i="12"/>
  <c r="W63" i="12"/>
  <c r="Y63" i="12"/>
  <c r="W62" i="12"/>
  <c r="Y62" i="12"/>
  <c r="W59" i="12"/>
  <c r="Y59" i="12"/>
  <c r="W80" i="12"/>
  <c r="Y80" i="12"/>
  <c r="Y26" i="12"/>
  <c r="W21" i="12"/>
  <c r="Y21" i="12"/>
  <c r="Y53" i="12"/>
  <c r="W53" i="12"/>
  <c r="W50" i="12"/>
  <c r="Y50" i="12"/>
  <c r="W28" i="12"/>
  <c r="Y28" i="12"/>
  <c r="Y79" i="12"/>
  <c r="W79" i="12"/>
  <c r="W30" i="12"/>
  <c r="Y30" i="12"/>
  <c r="Y45" i="12"/>
  <c r="W45" i="12"/>
  <c r="W67" i="12"/>
  <c r="Y67" i="12"/>
  <c r="Y77" i="12"/>
  <c r="W77" i="12"/>
  <c r="W18" i="12"/>
  <c r="Y18" i="12"/>
  <c r="Y70" i="12"/>
  <c r="W70" i="12"/>
  <c r="W34" i="12"/>
  <c r="Y34" i="12"/>
  <c r="W48" i="12"/>
  <c r="Y48" i="12"/>
  <c r="Y73" i="12"/>
  <c r="W73" i="12"/>
  <c r="W68" i="12"/>
  <c r="Y68" i="12"/>
  <c r="W66" i="12"/>
  <c r="Y66" i="12"/>
  <c r="W47" i="12"/>
  <c r="Y47" i="12"/>
  <c r="Y57" i="12"/>
  <c r="W57" i="12"/>
  <c r="W78" i="12"/>
  <c r="Y78" i="12"/>
  <c r="Y39" i="12"/>
  <c r="W39" i="12"/>
  <c r="W25" i="12"/>
  <c r="Y25" i="12"/>
  <c r="Y41" i="12"/>
  <c r="W41" i="12"/>
  <c r="W42" i="12"/>
  <c r="Y42" i="12"/>
  <c r="W32" i="12"/>
  <c r="Y32" i="12"/>
  <c r="Y27" i="12"/>
  <c r="W27" i="12"/>
  <c r="Y74" i="12"/>
  <c r="W74" i="12"/>
  <c r="W24" i="12"/>
  <c r="Y24" i="12"/>
  <c r="Y31" i="12"/>
  <c r="W31" i="12"/>
  <c r="W52" i="12"/>
  <c r="Y52" i="12"/>
  <c r="W37" i="12"/>
  <c r="Y37" i="12"/>
  <c r="W55" i="12"/>
  <c r="Y55" i="12"/>
  <c r="W40" i="12"/>
  <c r="Y40" i="12"/>
  <c r="W64" i="12"/>
  <c r="Y64" i="12"/>
  <c r="W76" i="12"/>
  <c r="Y76" i="12"/>
  <c r="W44" i="12"/>
  <c r="Y44" i="12"/>
  <c r="Y71" i="12"/>
  <c r="W71" i="12"/>
  <c r="Y49" i="12"/>
  <c r="W49" i="12"/>
  <c r="Y35" i="12"/>
  <c r="W35" i="12"/>
  <c r="W75" i="12"/>
  <c r="Y75" i="12"/>
  <c r="Y65" i="12"/>
  <c r="W65" i="12"/>
  <c r="W51" i="12"/>
  <c r="Y51" i="12"/>
  <c r="W38" i="12"/>
  <c r="Y38" i="12"/>
  <c r="W29" i="12"/>
  <c r="Y29" i="12"/>
  <c r="W69" i="12"/>
  <c r="Y69" i="12"/>
  <c r="W20" i="12"/>
  <c r="Y20" i="12"/>
  <c r="S81" i="12"/>
  <c r="Y11" i="12"/>
  <c r="W11" i="12"/>
  <c r="Y4" i="12"/>
  <c r="W4" i="12"/>
  <c r="W6" i="12"/>
  <c r="Y6" i="12"/>
  <c r="W7" i="12"/>
  <c r="Y7" i="12"/>
  <c r="W12" i="12"/>
  <c r="Y12" i="12"/>
  <c r="W9" i="12"/>
  <c r="Y9" i="12"/>
  <c r="Y15" i="12"/>
  <c r="W15" i="12"/>
  <c r="Y13" i="12"/>
  <c r="W13" i="12"/>
  <c r="Y19" i="12"/>
  <c r="W19" i="12"/>
  <c r="Y5" i="12"/>
  <c r="W5" i="12"/>
  <c r="Y8" i="12"/>
  <c r="W8" i="12"/>
  <c r="W3" i="12"/>
  <c r="Y3" i="12"/>
  <c r="W14" i="12"/>
  <c r="Y14" i="12"/>
  <c r="W10" i="12"/>
  <c r="Y10" i="12"/>
  <c r="T81" i="12"/>
  <c r="U81" i="12" s="1"/>
  <c r="Y2" i="12"/>
  <c r="W2" i="12"/>
  <c r="Y81" i="12" l="1"/>
  <c r="W81" i="12"/>
  <c r="AC79" i="12"/>
  <c r="H3" i="19" l="1"/>
  <c r="C93" i="19"/>
  <c r="E3" i="19"/>
  <c r="J3" i="19"/>
  <c r="F3" i="19"/>
  <c r="I3" i="19"/>
  <c r="G3" i="19"/>
  <c r="D3" i="19"/>
  <c r="K3" i="19"/>
  <c r="Q3" i="19" l="1"/>
  <c r="R3" i="19" s="1"/>
  <c r="N3" i="19" s="1"/>
  <c r="H93" i="19"/>
  <c r="D93" i="19"/>
  <c r="E93" i="19"/>
  <c r="J93" i="19"/>
  <c r="I93" i="19"/>
  <c r="G93" i="19"/>
  <c r="F93" i="19"/>
  <c r="K93" i="19"/>
  <c r="Q93" i="19" l="1"/>
  <c r="R93" i="19" s="1"/>
  <c r="L93" i="19"/>
  <c r="N93" i="19" s="1"/>
</calcChain>
</file>

<file path=xl/sharedStrings.xml><?xml version="1.0" encoding="utf-8"?>
<sst xmlns="http://schemas.openxmlformats.org/spreadsheetml/2006/main" count="643" uniqueCount="168">
  <si>
    <t>CENTRO</t>
  </si>
  <si>
    <t>AHSPG</t>
  </si>
  <si>
    <t>CAC</t>
  </si>
  <si>
    <t>DEPARTAMENTO DE ARQUITETURA E URBANISMO</t>
  </si>
  <si>
    <t>DEPARTAMENTO DE CIÊNCIA DA INFORMAÇÃO</t>
  </si>
  <si>
    <t>DEPARTAMENTO DE COMUNICAÇÃO SOCIAL</t>
  </si>
  <si>
    <t>DEPARTAMENTO DE DESIGN</t>
  </si>
  <si>
    <t>DEPARTAMENTO DE EXPRESSAO GRAFICA</t>
  </si>
  <si>
    <t>DEPARTAMENTO DE LETRAS</t>
  </si>
  <si>
    <t>DEPARTAMENTO DE MÚSICA</t>
  </si>
  <si>
    <t>DEPARTAMENTO TEORIA DA ARTE E EXPRESSÃO ARTÍSTICA</t>
  </si>
  <si>
    <t>DEPARTAMENTO DE ANATOMIA</t>
  </si>
  <si>
    <t>DEPARTAMENTO DE ANTIBIÓTICOS</t>
  </si>
  <si>
    <t>DEPARTAMENTO DE BIOFÍSICA E RADIOBIOLOGIA</t>
  </si>
  <si>
    <t>DEPARTAMENTO DE BIOQUÍMICA</t>
  </si>
  <si>
    <t>DEPARTAMENTO DE BOTÂNICA</t>
  </si>
  <si>
    <t>DEPARTAMENTO DE GENÉTICA</t>
  </si>
  <si>
    <t>DEPARTAMENTO DE HISTOLOGIA E EMBRIOLOGIA</t>
  </si>
  <si>
    <t>DEPARTAMENTO DE MICOLOGIA</t>
  </si>
  <si>
    <t>DEPARTAMENTO DE ZOOLOGIA</t>
  </si>
  <si>
    <t>CCEN</t>
  </si>
  <si>
    <t>DEPARTAMENTO DE ESTATÍSTICA</t>
  </si>
  <si>
    <t>DEPARTAMENTO DE FÍSICA</t>
  </si>
  <si>
    <t>DEPARTAMENTO DE MATEMÁTICA</t>
  </si>
  <si>
    <t>DEPARTAMENTO DE QUÍMICA FUNDAMENTAL</t>
  </si>
  <si>
    <t>CCJ</t>
  </si>
  <si>
    <t>CCS</t>
  </si>
  <si>
    <t>DEPARTAMENTO DE CIÊNCIAS FARMACÊUTICAS</t>
  </si>
  <si>
    <t>DEPARTAMENTO DE CLÍNICA E ODONTOLOGIA PREVENTIVA</t>
  </si>
  <si>
    <t>DEPARTAMENTO DE EDUCAÇÃO FÍSICA</t>
  </si>
  <si>
    <t>DEPARTAMENTO DE ENFERMAGEM</t>
  </si>
  <si>
    <t>DEPARTAMENTO DE FISIOTERAPIA</t>
  </si>
  <si>
    <t>DEPARTAMENTO DE FONOAUDIOLOGIA</t>
  </si>
  <si>
    <t>DEPARTAMENTO DE NUTRIÇÃO</t>
  </si>
  <si>
    <t>DEPARTAMENTO DE PRÓTESE E CIRURGIA BUCO-FACIAL</t>
  </si>
  <si>
    <t>DEPARTAMENTO DE TERAPIA OCUPACIONAL</t>
  </si>
  <si>
    <t>CCSA</t>
  </si>
  <si>
    <t>DEPARTAMENTO DE CIÊNCIAS ADMINISTRATIVAS</t>
  </si>
  <si>
    <t>DEPARTAMENTO DE CIÊNCIAS ECONÔMICAS</t>
  </si>
  <si>
    <t>DEPARTAMENTO DE HOTELARIA E TURISMO</t>
  </si>
  <si>
    <t>DEPARTAMENTO DE SERVIÇO SOCIAL</t>
  </si>
  <si>
    <t>CE</t>
  </si>
  <si>
    <t>DEPARTAMENTO DE FUNDAMENTOS SÓCIO-FILOSOFICOS DA EDUCAÇÃO</t>
  </si>
  <si>
    <t>DEPARTAMENTO DE MÉTODOS E TÉCNICAS DE ENSINO</t>
  </si>
  <si>
    <t>DEPARTAMENTO DE PSICOLOGIA E ORIENTAÇÃO EDUCACIONAIS</t>
  </si>
  <si>
    <t>CFCH</t>
  </si>
  <si>
    <t>DEPARTAMENTO DE ANTROPOLOGIA E MUSEOLOGIA</t>
  </si>
  <si>
    <t>DEPARTAMENTO DE ARQUEOLOGIA</t>
  </si>
  <si>
    <t>DEPARTAMENTO DE CIÊNCIA POLÍTICA</t>
  </si>
  <si>
    <t>DEPARTAMENTO DE CIÊNCIAS GEOGRÁFICAS</t>
  </si>
  <si>
    <t>DEPARTAMENTO DE FILOSOFIA</t>
  </si>
  <si>
    <t>DEPARTAMENTO DE HISTÓRIA</t>
  </si>
  <si>
    <t>DEPARTAMENTO DE PSICOLOGIA</t>
  </si>
  <si>
    <t>CIN</t>
  </si>
  <si>
    <t>DEPARTAMENTO DE INFORMAÇÕES E SISTEMAS</t>
  </si>
  <si>
    <t>DEPARTAMENTO DE SISTEMAS DE COMPUTAÇÃO</t>
  </si>
  <si>
    <t>CTG</t>
  </si>
  <si>
    <t>DEPARTAMENTO DE ENERGIA NUCLEAR</t>
  </si>
  <si>
    <t>DEPARTAMENTO DE ENGENHARIA CARTOGRÁFICA</t>
  </si>
  <si>
    <t>DEPARTAMENTO DE ENGENHARIA CIVIL</t>
  </si>
  <si>
    <t>DEPARTAMENTO DE ENGENHARIA DE MINAS</t>
  </si>
  <si>
    <t>DEPARTAMENTO DE ENGENHARIA DE PRODUÇÃO</t>
  </si>
  <si>
    <t>DEPARTAMENTO DE ENGENHARIA ELETRÔNICA E SISTEMAS</t>
  </si>
  <si>
    <t>DEPARTAMENTO DE ENGENHARIA MECÂNICA</t>
  </si>
  <si>
    <t>DEPARTAMENTO DE ENGENHARIA QUIMICA</t>
  </si>
  <si>
    <t>DEPARTAMENTO DE GEOLOGIA</t>
  </si>
  <si>
    <t>DEPARTAMENTO DE OCEANOGRAFIA</t>
  </si>
  <si>
    <t>Centro</t>
  </si>
  <si>
    <t>Departamento</t>
  </si>
  <si>
    <t>Doc_Mod</t>
  </si>
  <si>
    <t>PESO</t>
  </si>
  <si>
    <t>CHDMGR</t>
  </si>
  <si>
    <t>CHSPG</t>
  </si>
  <si>
    <t>AHSGR</t>
  </si>
  <si>
    <t>CHDMDC</t>
  </si>
  <si>
    <t>AHS</t>
  </si>
  <si>
    <t>CHDMDCPU</t>
  </si>
  <si>
    <t>AHSPGPU</t>
  </si>
  <si>
    <t>TB_PUBPU</t>
  </si>
  <si>
    <t>ET</t>
  </si>
  <si>
    <t>ET*PESO</t>
  </si>
  <si>
    <t>IF</t>
  </si>
  <si>
    <t>COEF:IF + IF ANTERIOR/2</t>
  </si>
  <si>
    <t>ALOCAÇÃO01</t>
  </si>
  <si>
    <t>COTA DEPART</t>
  </si>
  <si>
    <t>COTA CENTRO</t>
  </si>
  <si>
    <t>DEPARTAMENTO DA TEORIA GERAL DO DIREITO E DIREITO PRIVADO</t>
  </si>
  <si>
    <t>DEPARTAMENTO DE CIÊNCIAS CONTÁBEIS E ATUARIAIS</t>
  </si>
  <si>
    <t>DEPARTAMENTO DE SOCIOLOGIA</t>
  </si>
  <si>
    <t xml:space="preserve">Trab_Pub </t>
  </si>
  <si>
    <t>CAA</t>
  </si>
  <si>
    <t>CAV</t>
  </si>
  <si>
    <t>Cod</t>
  </si>
  <si>
    <t>COD</t>
  </si>
  <si>
    <t>TOTAL UFPE</t>
  </si>
  <si>
    <t>3390.30</t>
  </si>
  <si>
    <t>3390.39</t>
  </si>
  <si>
    <t>DIRETORIAS DE CENTRO</t>
  </si>
  <si>
    <t>Total do Modaloc</t>
  </si>
  <si>
    <t>Total</t>
  </si>
  <si>
    <t>CCM</t>
  </si>
  <si>
    <t>NÚCLEO DE CIÊNCIAS DA VIDA - CAA</t>
  </si>
  <si>
    <t>NÚCLEO DE DESIGN E COMUNICAÇÃO - CAA</t>
  </si>
  <si>
    <t>NÚCLEO DE FORMAÇÃO DE DOCENTES - CAA</t>
  </si>
  <si>
    <t>NÚCLEO DE GESTÃO - CAA</t>
  </si>
  <si>
    <t>NÚCLEO DE TECNOLOGIA - CAA</t>
  </si>
  <si>
    <t>NÚCLEO INTERDISCIPLINAR DE CIÊNCIAS EXATAS E DA NATUREZA - CAA</t>
  </si>
  <si>
    <t>CENTRO ACADÊMICO DE VITÓRIA</t>
  </si>
  <si>
    <t>CB</t>
  </si>
  <si>
    <t>DEPARTAMENTO FISIOLOGIA E FARMACOLOGIA</t>
  </si>
  <si>
    <t>DEPARTAMENTO DE DIREITO PÚBLICO ESPECIALIZADO</t>
  </si>
  <si>
    <t>DEPARTAMENTO DE DIREITO PÚBLICO GERAL E PROCESSUAL</t>
  </si>
  <si>
    <t>DEPARTAMENTO DE ADMINISTRAÇÃO ESCOLAR E PLANEJAMENTO EDUCACIONAL</t>
  </si>
  <si>
    <t>DEPARTAMENTO DE CIÊNCIA DA COMPUTAÇÃO</t>
  </si>
  <si>
    <t>DEPARTAMENTO DE ENGENHARIA BIOMÉDICA</t>
  </si>
  <si>
    <t>DEPARTAMENTO DE ENGENHARIA ELÉTRICA E SISTEMAS DE POTÊNCIA</t>
  </si>
  <si>
    <t>indice ano 2019</t>
  </si>
  <si>
    <t>ALOCAÇÃO DEPART 2020</t>
  </si>
  <si>
    <t>ALOCAÇÃO CENTRO 2020</t>
  </si>
  <si>
    <t>Total Geral</t>
  </si>
  <si>
    <t>Soma de ALOCAÇÃO CENTRO 2020</t>
  </si>
  <si>
    <t>MODALOC - CENTRO</t>
  </si>
  <si>
    <t>MODALOC - DEPARTAMENTO</t>
  </si>
  <si>
    <t>CENTRO ACADEMICO DO AGRESTE DA UFPE</t>
  </si>
  <si>
    <t>CENTRO ACADEMICO VITORIA DE SANTO ANTAO-UFPE</t>
  </si>
  <si>
    <t>CENTRO DE CIENCIAS MEDICAS DA UFPE-CCM</t>
  </si>
  <si>
    <t>DIRET.CENTRO DE CIENCIAS SOC.APLICADAS- UFPE</t>
  </si>
  <si>
    <t>DIRET.CENTRO DE FILOSOFIA E C.HUMANAS - UFPE</t>
  </si>
  <si>
    <t>DIRET.DO CENTRO DE ARTES E COMUNICACAO- UFPE</t>
  </si>
  <si>
    <t>DIRET.DO CENTRO DE CIENC.EXATAS E NAT.DA UFPE</t>
  </si>
  <si>
    <t>DIRET.DO CENTRO DE CIENCIAS BIOLOGICAS- UFPE</t>
  </si>
  <si>
    <t>DIRET.DO CENTRO DE CIENCIAS DA SAUDE DA UFPE</t>
  </si>
  <si>
    <t>DIRET.DO CENTRO DE CIENCIAS JURIDICAS - UFPE</t>
  </si>
  <si>
    <t>DIRET.DO CENTRO DE EDUCACAO DA UFPE</t>
  </si>
  <si>
    <t>DIRET.DO CENTRO DE TECNOLOGIA DA UFPE</t>
  </si>
  <si>
    <t>DIRETORIA DO CENTRO DE INFORMATICA - UFPE</t>
  </si>
  <si>
    <t>EDITORA UNIVERSITARIA DA UFPE</t>
  </si>
  <si>
    <t>GABINETE DO REITOR DA UFPE-GR</t>
  </si>
  <si>
    <t>PRO-REITORIA DE GESTAO ADMINISTRATIVA</t>
  </si>
  <si>
    <t>SUPERINTENDENCIA DE INFRAESTRUTURA DA UFPE</t>
  </si>
  <si>
    <t>UNIVERSIDADE FEDERAL DE PERNAMBUCO</t>
  </si>
  <si>
    <t>UNIDADE EXECUTORA</t>
  </si>
  <si>
    <t>DEPARTAMENTO</t>
  </si>
  <si>
    <t>DESPESAS EMPENHADAS (CONTROLE EMPENHO)-2019</t>
  </si>
  <si>
    <t>MODALOC 2020</t>
  </si>
  <si>
    <t>SIGLA</t>
  </si>
  <si>
    <t>NÚCLEO DE EDUCAÇÃO FÍSICA DE CIÊNCIAS DO ESPORTE - CAV</t>
  </si>
  <si>
    <t>NÚCLEO DE ENFERMAGEM - CAV</t>
  </si>
  <si>
    <t>NÚCLEO DE LICENCIATURA EM CIÊNCIAS BIOLÓGICAS - CAV</t>
  </si>
  <si>
    <t>NÚCLEO DE NUTRIÇÃO - CAV</t>
  </si>
  <si>
    <t>NÚCLEO DE SAÚDE COLETIVA - CAV</t>
  </si>
  <si>
    <t>Rótulos de Linha</t>
  </si>
  <si>
    <t>Soma de ALOCAÇÃO DEPART 2020</t>
  </si>
  <si>
    <t>DIRETORIA DE CIÊNCIAS MÉDICAS</t>
  </si>
  <si>
    <t>(vazio)</t>
  </si>
  <si>
    <t>1º PARCELA</t>
  </si>
  <si>
    <t>2º PARCELA</t>
  </si>
  <si>
    <t>3º PARCELA</t>
  </si>
  <si>
    <t>4º PARCELA</t>
  </si>
  <si>
    <t>ALOCAÇÃO TOTAL</t>
  </si>
  <si>
    <t>DIRETORIA</t>
  </si>
  <si>
    <t>Base 2.5 mi</t>
  </si>
  <si>
    <t>3 e 4 Base 1.5</t>
  </si>
  <si>
    <t>Diferença</t>
  </si>
  <si>
    <t>5º PARCELA</t>
  </si>
  <si>
    <t>DISPONÍVEL</t>
  </si>
  <si>
    <t>ORIENTAÇÕES / INFORMAÇÕES</t>
  </si>
  <si>
    <r>
      <t>1 - O valor das células na coluna "N" é resultado da diferença entre a Coluna "L" e "M". Portanto, basta definir a parcela de</t>
    </r>
    <r>
      <rPr>
        <b/>
        <sz val="10"/>
        <color theme="1"/>
        <rFont val="Consolas"/>
        <family val="3"/>
      </rPr>
      <t xml:space="preserve"> Material 3390.30</t>
    </r>
    <r>
      <rPr>
        <sz val="10"/>
        <color theme="1"/>
        <rFont val="Consolas"/>
        <family val="3"/>
      </rPr>
      <t xml:space="preserve"> e a parcela de serviço será definida automaticamente.
2 - O valor máximo para as células da coluna "M" é o respectivo na coluna "L".
3 - São preenchíveis e selecionáveis apenas as células da coluna "M" em laranja.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</si>
</sst>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#,##0.0000"/>
    <numFmt numFmtId="167" formatCode="#,##0.0000000"/>
    <numFmt numFmtId="168" formatCode="0.00000"/>
    <numFmt numFmtId="169" formatCode="#,##0.00000"/>
    <numFmt numFmtId="170" formatCode="0.0"/>
    <numFmt numFmtId="171" formatCode="#,##0.00_ ;\-#,##0.00\ "/>
    <numFmt numFmtId="172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4" tint="-0.499984740745262"/>
      <name val="Consolas"/>
      <family val="3"/>
    </font>
    <font>
      <sz val="10"/>
      <color theme="1"/>
      <name val="Consolas"/>
      <family val="3"/>
    </font>
    <font>
      <sz val="10"/>
      <color rgb="FF006100"/>
      <name val="Consolas"/>
      <family val="3"/>
    </font>
    <font>
      <b/>
      <sz val="10"/>
      <color theme="1"/>
      <name val="Consolas"/>
      <family val="3"/>
    </font>
    <font>
      <b/>
      <sz val="10"/>
      <color indexed="8"/>
      <name val="Consolas"/>
      <family val="3"/>
    </font>
    <font>
      <b/>
      <sz val="11"/>
      <color rgb="FF3F3F3F"/>
      <name val="Calibri"/>
      <family val="2"/>
      <scheme val="minor"/>
    </font>
    <font>
      <b/>
      <sz val="10"/>
      <color theme="4" tint="-0.249977111117893"/>
      <name val="Consolas"/>
      <family val="3"/>
    </font>
    <font>
      <b/>
      <sz val="10"/>
      <color rgb="FF002060"/>
      <name val="Consolas"/>
      <family val="3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3" fontId="7" fillId="0" borderId="0" applyFont="0" applyFill="0" applyBorder="0" applyAlignment="0" applyProtection="0"/>
    <xf numFmtId="0" fontId="8" fillId="0" borderId="0"/>
    <xf numFmtId="0" fontId="15" fillId="12" borderId="0" applyNumberFormat="0" applyBorder="0" applyAlignment="0" applyProtection="0"/>
    <xf numFmtId="0" fontId="22" fillId="13" borderId="11" applyNumberFormat="0" applyAlignment="0" applyProtection="0"/>
    <xf numFmtId="44" fontId="7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4" fontId="5" fillId="0" borderId="1" xfId="0" applyNumberFormat="1" applyFont="1" applyBorder="1" applyAlignment="1"/>
    <xf numFmtId="0" fontId="0" fillId="0" borderId="1" xfId="0" applyBorder="1" applyAlignment="1">
      <alignment horizontal="left"/>
    </xf>
    <xf numFmtId="0" fontId="14" fillId="0" borderId="5" xfId="1" applyFont="1" applyFill="1" applyBorder="1" applyAlignment="1"/>
    <xf numFmtId="0" fontId="9" fillId="0" borderId="5" xfId="3" applyFont="1" applyFill="1" applyBorder="1" applyAlignment="1">
      <alignment horizontal="right"/>
    </xf>
    <xf numFmtId="0" fontId="9" fillId="0" borderId="5" xfId="3" applyFont="1" applyFill="1" applyBorder="1" applyAlignment="1"/>
    <xf numFmtId="170" fontId="9" fillId="0" borderId="5" xfId="3" applyNumberFormat="1" applyFont="1" applyFill="1" applyBorder="1" applyAlignment="1">
      <alignment horizontal="right"/>
    </xf>
    <xf numFmtId="43" fontId="9" fillId="0" borderId="5" xfId="2" applyFont="1" applyFill="1" applyBorder="1" applyAlignment="1">
      <alignment horizontal="right"/>
    </xf>
    <xf numFmtId="166" fontId="4" fillId="0" borderId="3" xfId="0" applyNumberFormat="1" applyFont="1" applyBorder="1" applyAlignment="1"/>
    <xf numFmtId="4" fontId="4" fillId="0" borderId="3" xfId="0" applyNumberFormat="1" applyFont="1" applyBorder="1" applyAlignment="1"/>
    <xf numFmtId="168" fontId="4" fillId="0" borderId="3" xfId="0" applyNumberFormat="1" applyFont="1" applyBorder="1" applyAlignment="1"/>
    <xf numFmtId="168" fontId="4" fillId="0" borderId="2" xfId="0" applyNumberFormat="1" applyFont="1" applyBorder="1" applyAlignment="1"/>
    <xf numFmtId="165" fontId="4" fillId="0" borderId="2" xfId="0" applyNumberFormat="1" applyFont="1" applyBorder="1" applyAlignment="1"/>
    <xf numFmtId="165" fontId="5" fillId="0" borderId="3" xfId="0" applyNumberFormat="1" applyFont="1" applyBorder="1" applyAlignment="1"/>
    <xf numFmtId="166" fontId="5" fillId="0" borderId="3" xfId="0" applyNumberFormat="1" applyFont="1" applyBorder="1" applyAlignment="1"/>
    <xf numFmtId="169" fontId="5" fillId="0" borderId="2" xfId="0" applyNumberFormat="1" applyFont="1" applyBorder="1" applyAlignment="1"/>
    <xf numFmtId="2" fontId="5" fillId="0" borderId="3" xfId="0" applyNumberFormat="1" applyFont="1" applyBorder="1" applyAlignment="1"/>
    <xf numFmtId="4" fontId="5" fillId="7" borderId="3" xfId="0" applyNumberFormat="1" applyFont="1" applyFill="1" applyBorder="1" applyAlignment="1"/>
    <xf numFmtId="4" fontId="5" fillId="0" borderId="0" xfId="0" applyNumberFormat="1" applyFont="1" applyBorder="1" applyAlignment="1"/>
    <xf numFmtId="0" fontId="0" fillId="0" borderId="0" xfId="0" applyAlignment="1"/>
    <xf numFmtId="4" fontId="13" fillId="8" borderId="6" xfId="0" applyNumberFormat="1" applyFont="1" applyFill="1" applyBorder="1" applyAlignment="1">
      <alignment horizontal="right"/>
    </xf>
    <xf numFmtId="0" fontId="9" fillId="5" borderId="5" xfId="3" applyFont="1" applyFill="1" applyBorder="1" applyAlignment="1"/>
    <xf numFmtId="4" fontId="1" fillId="0" borderId="0" xfId="0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1" fontId="0" fillId="0" borderId="0" xfId="2" applyNumberFormat="1" applyFont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  <xf numFmtId="0" fontId="1" fillId="11" borderId="1" xfId="0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" fillId="11" borderId="10" xfId="0" applyFont="1" applyFill="1" applyBorder="1"/>
    <xf numFmtId="171" fontId="1" fillId="11" borderId="10" xfId="0" applyNumberFormat="1" applyFont="1" applyFill="1" applyBorder="1" applyAlignment="1">
      <alignment horizontal="center"/>
    </xf>
    <xf numFmtId="4" fontId="1" fillId="11" borderId="10" xfId="0" applyNumberFormat="1" applyFon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6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7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3" applyFont="1" applyAlignment="1"/>
    <xf numFmtId="166" fontId="4" fillId="0" borderId="2" xfId="0" applyNumberFormat="1" applyFont="1" applyBorder="1" applyAlignment="1"/>
    <xf numFmtId="4" fontId="4" fillId="0" borderId="2" xfId="0" applyNumberFormat="1" applyFont="1" applyBorder="1" applyAlignment="1"/>
    <xf numFmtId="165" fontId="5" fillId="0" borderId="2" xfId="0" applyNumberFormat="1" applyFont="1" applyBorder="1" applyAlignment="1"/>
    <xf numFmtId="166" fontId="5" fillId="0" borderId="2" xfId="0" applyNumberFormat="1" applyFont="1" applyBorder="1" applyAlignment="1"/>
    <xf numFmtId="2" fontId="5" fillId="0" borderId="2" xfId="0" applyNumberFormat="1" applyFont="1" applyBorder="1" applyAlignment="1"/>
    <xf numFmtId="4" fontId="5" fillId="7" borderId="2" xfId="0" applyNumberFormat="1" applyFont="1" applyFill="1" applyBorder="1" applyAlignment="1"/>
    <xf numFmtId="4" fontId="5" fillId="0" borderId="3" xfId="0" applyNumberFormat="1" applyFont="1" applyBorder="1" applyAlignment="1"/>
    <xf numFmtId="168" fontId="5" fillId="0" borderId="3" xfId="0" applyNumberFormat="1" applyFont="1" applyBorder="1" applyAlignment="1"/>
    <xf numFmtId="166" fontId="5" fillId="5" borderId="3" xfId="0" applyNumberFormat="1" applyFont="1" applyFill="1" applyBorder="1" applyAlignment="1"/>
    <xf numFmtId="4" fontId="5" fillId="5" borderId="3" xfId="0" applyNumberFormat="1" applyFont="1" applyFill="1" applyBorder="1" applyAlignment="1"/>
    <xf numFmtId="168" fontId="5" fillId="5" borderId="3" xfId="0" applyNumberFormat="1" applyFont="1" applyFill="1" applyBorder="1" applyAlignment="1"/>
    <xf numFmtId="165" fontId="5" fillId="5" borderId="3" xfId="0" applyNumberFormat="1" applyFont="1" applyFill="1" applyBorder="1" applyAlignment="1"/>
    <xf numFmtId="2" fontId="5" fillId="5" borderId="3" xfId="0" applyNumberFormat="1" applyFont="1" applyFill="1" applyBorder="1" applyAlignment="1"/>
    <xf numFmtId="0" fontId="7" fillId="0" borderId="0" xfId="0" applyFont="1" applyAlignment="1"/>
    <xf numFmtId="0" fontId="9" fillId="5" borderId="5" xfId="3" applyFont="1" applyFill="1" applyBorder="1" applyAlignment="1">
      <alignment horizontal="right"/>
    </xf>
    <xf numFmtId="170" fontId="9" fillId="5" borderId="5" xfId="3" applyNumberFormat="1" applyFont="1" applyFill="1" applyBorder="1" applyAlignment="1">
      <alignment horizontal="right"/>
    </xf>
    <xf numFmtId="43" fontId="9" fillId="5" borderId="5" xfId="2" applyFont="1" applyFill="1" applyBorder="1" applyAlignment="1">
      <alignment horizontal="right"/>
    </xf>
    <xf numFmtId="4" fontId="5" fillId="5" borderId="0" xfId="0" applyNumberFormat="1" applyFont="1" applyFill="1" applyBorder="1" applyAlignment="1"/>
    <xf numFmtId="0" fontId="0" fillId="5" borderId="0" xfId="0" applyFill="1" applyAlignment="1"/>
    <xf numFmtId="0" fontId="10" fillId="0" borderId="5" xfId="3" applyFont="1" applyBorder="1" applyAlignment="1"/>
    <xf numFmtId="0" fontId="1" fillId="0" borderId="0" xfId="0" applyFont="1" applyAlignment="1"/>
    <xf numFmtId="0" fontId="0" fillId="0" borderId="1" xfId="0" pivotButton="1" applyBorder="1" applyAlignment="1"/>
    <xf numFmtId="0" fontId="0" fillId="0" borderId="1" xfId="0" applyBorder="1" applyAlignment="1"/>
    <xf numFmtId="43" fontId="10" fillId="0" borderId="5" xfId="2" applyFont="1" applyBorder="1" applyAlignment="1"/>
    <xf numFmtId="164" fontId="0" fillId="0" borderId="1" xfId="0" applyNumberFormat="1" applyBorder="1" applyAlignment="1"/>
    <xf numFmtId="164" fontId="13" fillId="10" borderId="1" xfId="0" applyNumberFormat="1" applyFont="1" applyFill="1" applyBorder="1" applyAlignment="1"/>
    <xf numFmtId="4" fontId="0" fillId="0" borderId="0" xfId="0" applyNumberFormat="1" applyBorder="1" applyAlignment="1"/>
    <xf numFmtId="0" fontId="0" fillId="0" borderId="8" xfId="0" applyBorder="1" applyAlignment="1"/>
    <xf numFmtId="0" fontId="12" fillId="0" borderId="9" xfId="3" applyFont="1" applyFill="1" applyBorder="1" applyAlignment="1"/>
    <xf numFmtId="0" fontId="0" fillId="0" borderId="7" xfId="0" applyBorder="1" applyAlignment="1"/>
    <xf numFmtId="4" fontId="6" fillId="4" borderId="4" xfId="0" applyNumberFormat="1" applyFont="1" applyFill="1" applyBorder="1" applyAlignment="1"/>
    <xf numFmtId="4" fontId="6" fillId="5" borderId="0" xfId="0" applyNumberFormat="1" applyFont="1" applyFill="1" applyBorder="1" applyAlignment="1"/>
    <xf numFmtId="0" fontId="0" fillId="8" borderId="0" xfId="0" applyFill="1" applyAlignment="1"/>
    <xf numFmtId="165" fontId="0" fillId="0" borderId="0" xfId="0" applyNumberFormat="1" applyAlignment="1"/>
    <xf numFmtId="166" fontId="0" fillId="0" borderId="0" xfId="0" applyNumberFormat="1" applyAlignment="1"/>
    <xf numFmtId="167" fontId="0" fillId="0" borderId="0" xfId="0" applyNumberFormat="1" applyAlignment="1"/>
    <xf numFmtId="165" fontId="5" fillId="0" borderId="0" xfId="0" applyNumberFormat="1" applyFont="1" applyAlignment="1"/>
    <xf numFmtId="0" fontId="5" fillId="0" borderId="0" xfId="0" applyNumberFormat="1" applyFont="1" applyAlignment="1"/>
    <xf numFmtId="4" fontId="5" fillId="0" borderId="0" xfId="0" applyNumberFormat="1" applyFont="1" applyAlignment="1"/>
    <xf numFmtId="43" fontId="5" fillId="0" borderId="0" xfId="2" applyFont="1" applyAlignment="1"/>
    <xf numFmtId="43" fontId="0" fillId="0" borderId="0" xfId="2" applyFont="1" applyAlignment="1"/>
    <xf numFmtId="0" fontId="9" fillId="0" borderId="0" xfId="3" applyFont="1" applyFill="1" applyBorder="1" applyAlignment="1">
      <alignment horizontal="right"/>
    </xf>
    <xf numFmtId="43" fontId="9" fillId="0" borderId="0" xfId="2" applyFont="1" applyFill="1" applyBorder="1" applyAlignment="1">
      <alignment horizontal="right"/>
    </xf>
    <xf numFmtId="2" fontId="5" fillId="5" borderId="2" xfId="0" applyNumberFormat="1" applyFont="1" applyFill="1" applyBorder="1" applyAlignment="1"/>
    <xf numFmtId="0" fontId="0" fillId="0" borderId="5" xfId="0" applyBorder="1" applyAlignment="1"/>
    <xf numFmtId="4" fontId="6" fillId="4" borderId="2" xfId="0" applyNumberFormat="1" applyFont="1" applyFill="1" applyBorder="1" applyAlignment="1"/>
    <xf numFmtId="0" fontId="5" fillId="0" borderId="2" xfId="0" applyNumberFormat="1" applyFont="1" applyBorder="1" applyAlignment="1"/>
    <xf numFmtId="43" fontId="0" fillId="0" borderId="0" xfId="0" applyNumberFormat="1" applyAlignment="1"/>
    <xf numFmtId="164" fontId="0" fillId="0" borderId="0" xfId="0" applyNumberFormat="1" applyBorder="1" applyAlignment="1"/>
    <xf numFmtId="43" fontId="0" fillId="0" borderId="0" xfId="2" applyFont="1"/>
    <xf numFmtId="0" fontId="18" fillId="0" borderId="0" xfId="0" applyFont="1" applyFill="1"/>
    <xf numFmtId="43" fontId="18" fillId="0" borderId="0" xfId="2" applyFont="1" applyFill="1"/>
    <xf numFmtId="172" fontId="18" fillId="0" borderId="0" xfId="2" applyNumberFormat="1" applyFont="1" applyFill="1" applyAlignment="1">
      <alignment horizontal="right"/>
    </xf>
    <xf numFmtId="4" fontId="22" fillId="13" borderId="11" xfId="5" applyNumberFormat="1" applyAlignment="1"/>
    <xf numFmtId="43" fontId="22" fillId="13" borderId="11" xfId="5" applyNumberFormat="1"/>
    <xf numFmtId="0" fontId="18" fillId="0" borderId="1" xfId="0" applyFont="1" applyFill="1" applyBorder="1"/>
    <xf numFmtId="0" fontId="17" fillId="0" borderId="1" xfId="1" applyFont="1" applyFill="1" applyBorder="1" applyAlignment="1">
      <alignment horizontal="center" vertical="center"/>
    </xf>
    <xf numFmtId="4" fontId="18" fillId="0" borderId="1" xfId="0" applyNumberFormat="1" applyFont="1" applyFill="1" applyBorder="1" applyAlignment="1"/>
    <xf numFmtId="4" fontId="19" fillId="0" borderId="1" xfId="4" applyNumberFormat="1" applyFont="1" applyFill="1" applyBorder="1" applyAlignment="1"/>
    <xf numFmtId="43" fontId="18" fillId="0" borderId="1" xfId="2" applyNumberFormat="1" applyFont="1" applyFill="1" applyBorder="1"/>
    <xf numFmtId="43" fontId="18" fillId="0" borderId="1" xfId="2" applyFont="1" applyFill="1" applyBorder="1"/>
    <xf numFmtId="4" fontId="18" fillId="0" borderId="1" xfId="0" applyNumberFormat="1" applyFont="1" applyFill="1" applyBorder="1"/>
    <xf numFmtId="43" fontId="18" fillId="0" borderId="1" xfId="0" applyNumberFormat="1" applyFont="1" applyFill="1" applyBorder="1"/>
    <xf numFmtId="172" fontId="18" fillId="0" borderId="1" xfId="2" applyNumberFormat="1" applyFont="1" applyFill="1" applyBorder="1" applyAlignment="1">
      <alignment horizontal="right"/>
    </xf>
    <xf numFmtId="0" fontId="23" fillId="9" borderId="1" xfId="1" applyFont="1" applyFill="1" applyBorder="1" applyAlignment="1">
      <alignment horizontal="center" vertical="center"/>
    </xf>
    <xf numFmtId="0" fontId="24" fillId="8" borderId="1" xfId="1" applyFont="1" applyFill="1" applyBorder="1" applyAlignment="1">
      <alignment horizontal="center" vertical="center"/>
    </xf>
    <xf numFmtId="43" fontId="20" fillId="0" borderId="1" xfId="2" applyNumberFormat="1" applyFont="1" applyFill="1" applyBorder="1"/>
    <xf numFmtId="43" fontId="18" fillId="0" borderId="1" xfId="2" applyNumberFormat="1" applyFont="1" applyFill="1" applyBorder="1" applyProtection="1">
      <protection locked="0"/>
    </xf>
    <xf numFmtId="43" fontId="22" fillId="13" borderId="11" xfId="5" applyNumberFormat="1" applyProtection="1">
      <protection locked="0"/>
    </xf>
    <xf numFmtId="172" fontId="20" fillId="4" borderId="1" xfId="2" applyNumberFormat="1" applyFont="1" applyFill="1" applyBorder="1" applyAlignment="1">
      <alignment horizontal="right"/>
    </xf>
    <xf numFmtId="172" fontId="21" fillId="4" borderId="1" xfId="2" applyNumberFormat="1" applyFont="1" applyFill="1" applyBorder="1" applyAlignment="1">
      <alignment horizontal="left"/>
    </xf>
    <xf numFmtId="43" fontId="20" fillId="4" borderId="1" xfId="2" applyNumberFormat="1" applyFont="1" applyFill="1" applyBorder="1" applyAlignment="1">
      <alignment horizontal="right"/>
    </xf>
    <xf numFmtId="44" fontId="18" fillId="0" borderId="0" xfId="6" applyFont="1" applyFill="1"/>
    <xf numFmtId="43" fontId="22" fillId="13" borderId="11" xfId="2" applyNumberFormat="1" applyFont="1" applyFill="1" applyBorder="1"/>
    <xf numFmtId="43" fontId="20" fillId="4" borderId="1" xfId="2" applyNumberFormat="1" applyFont="1" applyFill="1" applyBorder="1"/>
    <xf numFmtId="0" fontId="18" fillId="8" borderId="0" xfId="0" applyFont="1" applyFill="1" applyAlignment="1">
      <alignment horizontal="center"/>
    </xf>
    <xf numFmtId="0" fontId="18" fillId="0" borderId="0" xfId="0" applyFont="1" applyFill="1" applyAlignment="1">
      <alignment horizontal="justify" vertical="top" wrapText="1"/>
    </xf>
    <xf numFmtId="0" fontId="23" fillId="9" borderId="1" xfId="1" applyFont="1" applyFill="1" applyBorder="1" applyAlignment="1">
      <alignment horizontal="center" vertical="center"/>
    </xf>
    <xf numFmtId="0" fontId="24" fillId="8" borderId="12" xfId="1" applyFont="1" applyFill="1" applyBorder="1" applyAlignment="1">
      <alignment horizontal="center" vertical="center"/>
    </xf>
    <xf numFmtId="0" fontId="24" fillId="8" borderId="8" xfId="1" applyFont="1" applyFill="1" applyBorder="1" applyAlignment="1">
      <alignment horizontal="center" vertical="center"/>
    </xf>
    <xf numFmtId="0" fontId="24" fillId="8" borderId="13" xfId="1" applyFont="1" applyFill="1" applyBorder="1" applyAlignment="1">
      <alignment horizontal="center" vertical="center"/>
    </xf>
    <xf numFmtId="0" fontId="23" fillId="9" borderId="1" xfId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</cellXfs>
  <cellStyles count="7">
    <cellStyle name="Bom" xfId="4" builtinId="26"/>
    <cellStyle name="Moeda" xfId="6" builtinId="4"/>
    <cellStyle name="Normal" xfId="0" builtinId="0"/>
    <cellStyle name="Normal_Plan1" xfId="1" xr:uid="{00000000-0005-0000-0000-000001000000}"/>
    <cellStyle name="Normal_Plan2" xfId="3" xr:uid="{00000000-0005-0000-0000-000002000000}"/>
    <cellStyle name="Saída" xfId="5" builtinId="21"/>
    <cellStyle name="Vírgula" xfId="2" builtinId="3"/>
  </cellStyles>
  <dxfs count="5">
    <dxf>
      <alignment wrapText="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_(* #,##0.00_);_(* \(#,##0.00\);_(* &quot;-&quot;??_);_(@_)"/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sen" refreshedDate="43902.621664814818" createdVersion="3" refreshedVersion="4" minRefreshableVersion="3" recordCount="79" xr:uid="{00000000-000A-0000-FFFF-FFFF3F000000}">
  <cacheSource type="worksheet">
    <worksheetSource ref="B1:Y80" sheet="MODALOC 2020"/>
  </cacheSource>
  <cacheFields count="24">
    <cacheField name="Centro" numFmtId="0">
      <sharedItems count="14">
        <s v="CAA"/>
        <s v="CAC"/>
        <s v="CAV"/>
        <s v="CB"/>
        <s v="CCEN"/>
        <s v="CCJ"/>
        <s v="CCM"/>
        <s v="CCS"/>
        <s v="CCSA"/>
        <s v="CE"/>
        <s v="CFCH"/>
        <s v="CIN"/>
        <s v="CTG"/>
        <s v="CCB" u="1"/>
      </sharedItems>
    </cacheField>
    <cacheField name="Departamento" numFmtId="0">
      <sharedItems/>
    </cacheField>
    <cacheField name="PESO" numFmtId="0">
      <sharedItems containsSemiMixedTypes="0" containsString="0" containsNumber="1" minValue="1" maxValue="4.5"/>
    </cacheField>
    <cacheField name="Doc_Mod" numFmtId="170">
      <sharedItems containsSemiMixedTypes="0" containsString="0" containsNumber="1" minValue="9" maxValue="171"/>
    </cacheField>
    <cacheField name="Trab_Pub " numFmtId="43">
      <sharedItems containsSemiMixedTypes="0" containsString="0" containsNumber="1" minValue="12.375" maxValue="513.88333333333276"/>
    </cacheField>
    <cacheField name="CHDMGR" numFmtId="43">
      <sharedItems containsSemiMixedTypes="0" containsString="0" containsNumber="1" containsInteger="1" minValue="855" maxValue="38852"/>
    </cacheField>
    <cacheField name="CHSPG" numFmtId="43">
      <sharedItems containsSemiMixedTypes="0" containsString="0" containsNumber="1" containsInteger="1" minValue="30" maxValue="5568"/>
    </cacheField>
    <cacheField name="AHSGR" numFmtId="43">
      <sharedItems containsSemiMixedTypes="0" containsString="0" containsNumber="1" containsInteger="1" minValue="10770" maxValue="899290"/>
    </cacheField>
    <cacheField name="AHSPG" numFmtId="43">
      <sharedItems containsSemiMixedTypes="0" containsString="0" containsNumber="1" containsInteger="1" minValue="225" maxValue="48710"/>
    </cacheField>
    <cacheField name="CHDMDC" numFmtId="166">
      <sharedItems containsSemiMixedTypes="0" containsString="0" containsNumber="1" minValue="0.3818939393939394" maxValue="1.9266877637130801"/>
    </cacheField>
    <cacheField name="AHS" numFmtId="4">
      <sharedItems containsSemiMixedTypes="0" containsString="0" containsNumber="1" containsInteger="1" minValue="11325" maxValue="915040"/>
    </cacheField>
    <cacheField name="CHDMDCPU" numFmtId="168">
      <sharedItems containsSemiMixedTypes="0" containsString="0" containsNumber="1" minValue="4.1587660798950259E-3" maxValue="2.0981332489839244E-2"/>
    </cacheField>
    <cacheField name="AHSPGPU" numFmtId="168">
      <sharedItems containsSemiMixedTypes="0" containsString="0" containsNumber="1" minValue="6.1733953859961115E-4" maxValue="4.9879944494497855E-2"/>
    </cacheField>
    <cacheField name="TB_PUBPU" numFmtId="165">
      <sharedItems containsSemiMixedTypes="0" containsString="0" containsNumber="1" minValue="1.6683143845773608E-3" maxValue="6.9278299555116107E-2"/>
    </cacheField>
    <cacheField name="ET" numFmtId="165">
      <sharedItems containsSemiMixedTypes="0" containsString="0" containsNumber="1" minValue="4.6639706706239148E-3" maxValue="3.8327293168132888E-2"/>
    </cacheField>
    <cacheField name="ET*PESO" numFmtId="166">
      <sharedItems containsSemiMixedTypes="0" containsString="0" containsNumber="1" minValue="6.9223548637524814E-3" maxValue="7.9639080438664828E-2"/>
    </cacheField>
    <cacheField name="IF" numFmtId="168">
      <sharedItems containsSemiMixedTypes="0" containsString="0" containsNumber="1" minValue="3.6359236305146788E-3" maxValue="4.1829929291205784E-2"/>
    </cacheField>
    <cacheField name="indice ano 2019" numFmtId="165">
      <sharedItems containsSemiMixedTypes="0" containsString="0" containsNumber="1" minValue="3.6359236305146788E-3" maxValue="4.1829929291205784E-2"/>
    </cacheField>
    <cacheField name="COEF:IF + IF ANTERIOR/2" numFmtId="169">
      <sharedItems containsSemiMixedTypes="0" containsString="0" containsNumber="1" minValue="3.6359236305146788E-3" maxValue="4.1829929291205784E-2"/>
    </cacheField>
    <cacheField name="ALOCAÇÃO01" numFmtId="4">
      <sharedItems containsSemiMixedTypes="0" containsString="0" containsNumber="1" minValue="10907.770891544036" maxValue="125489.78787361734"/>
    </cacheField>
    <cacheField name="COTA DEPART" numFmtId="2">
      <sharedItems containsSemiMixedTypes="0" containsString="0" containsNumber="1" minValue="0" maxValue="0.66666666699999999"/>
    </cacheField>
    <cacheField name="ALOCAÇÃO DEPART 2020" numFmtId="4">
      <sharedItems containsSemiMixedTypes="0" containsString="0" containsNumber="1" minValue="0" maxValue="70214.303803449846"/>
    </cacheField>
    <cacheField name="COTA CENTRO" numFmtId="2">
      <sharedItems containsSemiMixedTypes="0" containsString="0" containsNumber="1" minValue="0.33333333300000001" maxValue="1"/>
    </cacheField>
    <cacheField name="ALOCAÇÃO CENTRO 2020" numFmtId="4">
      <sharedItems containsSemiMixedTypes="0" containsString="0" containsNumber="1" minValue="5453.8854457720181" maxValue="120787.027247085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nsen" refreshedDate="43902.63161099537" createdVersion="4" refreshedVersion="4" minRefreshableVersion="3" recordCount="85" xr:uid="{00000000-000A-0000-FFFF-FFFF42000000}">
  <cacheSource type="worksheet">
    <worksheetSource ref="A1:D86" sheet="Plan2"/>
  </cacheSource>
  <cacheFields count="4">
    <cacheField name="Centro" numFmtId="0">
      <sharedItems containsBlank="1" count="14">
        <s v="CAA"/>
        <s v="CAC"/>
        <s v="CAV"/>
        <s v="CB"/>
        <s v="CCEN"/>
        <s v="CCJ"/>
        <s v="CCM"/>
        <s v="CCS"/>
        <s v="CCSA"/>
        <s v="CE"/>
        <s v="CFCH"/>
        <s v="CIN"/>
        <s v="CTG"/>
        <m/>
      </sharedItems>
    </cacheField>
    <cacheField name="Departamento" numFmtId="0">
      <sharedItems containsBlank="1"/>
    </cacheField>
    <cacheField name="ALOCAÇÃO CENTRO 2020" numFmtId="0">
      <sharedItems containsString="0" containsBlank="1" containsNumber="1" minValue="5453.8854457720181" maxValue="120787.02724708598"/>
    </cacheField>
    <cacheField name="ALOCAÇÃO DEPART 2020" numFmtId="0">
      <sharedItems containsString="0" containsBlank="1" containsNumber="1" minValue="0" maxValue="70214.3038034498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s v="NÚCLEO DE CIÊNCIAS DA VIDA - CAA"/>
    <n v="2"/>
    <n v="55"/>
    <n v="108.62499999999999"/>
    <n v="4906"/>
    <n v="135"/>
    <n v="320562"/>
    <n v="1770"/>
    <n v="0.3818939393939394"/>
    <n v="322332"/>
    <n v="4.1587660798950259E-3"/>
    <n v="1.7570709770939504E-2"/>
    <n v="1.4644092931290164E-2"/>
    <n v="1.2124522927374898E-2"/>
    <n v="2.4249045854749796E-2"/>
    <n v="1.2736659789342946E-2"/>
    <n v="1.2736659789342946E-2"/>
    <n v="1.2736659789342946E-2"/>
    <n v="38209.979368028835"/>
    <n v="0.5"/>
    <n v="19104.989684014417"/>
    <n v="0.5"/>
    <n v="19104.989684014417"/>
  </r>
  <r>
    <x v="0"/>
    <s v="NÚCLEO DE DESIGN E COMUNICAÇÃO - CAA"/>
    <n v="2"/>
    <n v="52"/>
    <n v="90.333333333333329"/>
    <n v="10140"/>
    <n v="625"/>
    <n v="351960"/>
    <n v="4565"/>
    <n v="0.86258012820512819"/>
    <n v="356525"/>
    <n v="9.3933645138855517E-3"/>
    <n v="1.9434611832161268E-2"/>
    <n v="1.2178133285399724E-2"/>
    <n v="1.3668703210482183E-2"/>
    <n v="2.7337406420964366E-2"/>
    <n v="1.4358801875852823E-2"/>
    <n v="1.4358801875852823E-2"/>
    <n v="1.4358801875852823E-2"/>
    <n v="43076.405627558473"/>
    <n v="0.5"/>
    <n v="21538.202813779237"/>
    <n v="0.5"/>
    <n v="21538.202813779237"/>
  </r>
  <r>
    <x v="0"/>
    <s v="NÚCLEO DE FORMAÇÃO DE DOCENTES - CAA"/>
    <n v="2"/>
    <n v="74"/>
    <n v="225.5"/>
    <n v="20836"/>
    <n v="3030"/>
    <n v="588180"/>
    <n v="24345"/>
    <n v="1.3438063063063064"/>
    <n v="612525"/>
    <n v="1.4633843347932381E-2"/>
    <n v="3.3389483521476984E-2"/>
    <n v="3.0400395452298574E-2"/>
    <n v="2.6141240773902646E-2"/>
    <n v="5.2282481547805293E-2"/>
    <n v="2.7461046690485016E-2"/>
    <n v="2.7461046690485016E-2"/>
    <n v="2.7461046690485016E-2"/>
    <n v="82383.14007145504"/>
    <n v="0.5"/>
    <n v="41191.57003572752"/>
    <n v="0.5"/>
    <n v="41191.57003572752"/>
  </r>
  <r>
    <x v="0"/>
    <s v="NÚCLEO DE GESTÃO - CAA"/>
    <n v="1"/>
    <n v="63.5"/>
    <n v="79.75"/>
    <n v="17340"/>
    <n v="810"/>
    <n v="564990"/>
    <n v="6900"/>
    <n v="1.1909448818897639"/>
    <n v="571890"/>
    <n v="1.2969206020100404E-2"/>
    <n v="3.1174420196885797E-2"/>
    <n v="1.0751359367276324E-2"/>
    <n v="1.8298328528087507E-2"/>
    <n v="1.8298328528087507E-2"/>
    <n v="9.6110827028779103E-3"/>
    <n v="9.6110827028779103E-3"/>
    <n v="9.6110827028779103E-3"/>
    <n v="28833.248108633732"/>
    <n v="0.5"/>
    <n v="14416.624054316866"/>
    <n v="0.5"/>
    <n v="14416.624054316866"/>
  </r>
  <r>
    <x v="0"/>
    <s v="NÚCLEO DE TECNOLOGIA - CAA"/>
    <n v="4.5"/>
    <n v="55"/>
    <n v="104.41666666666667"/>
    <n v="15165"/>
    <n v="1620"/>
    <n v="447900"/>
    <n v="13813"/>
    <n v="1.271590909090909"/>
    <n v="461713"/>
    <n v="1.3847428813933348E-2"/>
    <n v="2.516853778237901E-2"/>
    <n v="1.4076753696130862E-2"/>
    <n v="1.7697573430814406E-2"/>
    <n v="7.9639080438664828E-2"/>
    <n v="4.1829929291205784E-2"/>
    <n v="4.1829929291205784E-2"/>
    <n v="4.1829929291205784E-2"/>
    <n v="125489.78787361734"/>
    <n v="0.5"/>
    <n v="62744.893936808672"/>
    <n v="0.5"/>
    <n v="62744.893936808672"/>
  </r>
  <r>
    <x v="0"/>
    <s v="NÚCLEO INTERDISCIPLINAR DE CIÊNCIAS EXATAS E DA NATUREZA - CAA"/>
    <n v="4.5"/>
    <n v="18"/>
    <n v="17"/>
    <n v="3810"/>
    <n v="330"/>
    <n v="84165"/>
    <n v="3150"/>
    <n v="0.95833333333333337"/>
    <n v="87315"/>
    <n v="1.0436102144549113E-2"/>
    <n v="4.7596469591898501E-3"/>
    <n v="2.2918258212375866E-3"/>
    <n v="5.8291916416588494E-3"/>
    <n v="2.6231362387464822E-2"/>
    <n v="1.3777859159545618E-2"/>
    <n v="1.3777859159545618E-2"/>
    <n v="1.3777859159545618E-2"/>
    <n v="41333.577478636857"/>
    <n v="0.5"/>
    <n v="20666.788739318428"/>
    <n v="0.5"/>
    <n v="20666.788739318428"/>
  </r>
  <r>
    <x v="1"/>
    <s v="DEPARTAMENTO DE ARQUITETURA E URBANISMO"/>
    <n v="1.5"/>
    <n v="45.5"/>
    <n v="79.333333333333329"/>
    <n v="14040"/>
    <n v="2280"/>
    <n v="245310"/>
    <n v="16425"/>
    <n v="1.4945054945054945"/>
    <n v="261735"/>
    <n v="1.6274934256955711E-2"/>
    <n v="1.4267493521886908E-2"/>
    <n v="1.0695187165775402E-2"/>
    <n v="1.3745871648206008E-2"/>
    <n v="2.0618807472309011E-2"/>
    <n v="1.0829899766358116E-2"/>
    <n v="1.0829899766358116E-2"/>
    <n v="1.0829899766358116E-2"/>
    <n v="32489.699299074349"/>
    <n v="0.5"/>
    <n v="16244.849649537175"/>
    <n v="0.5"/>
    <n v="16244.849649537175"/>
  </r>
  <r>
    <x v="1"/>
    <s v="DEPARTAMENTO DE CIÊNCIA DA INFORMAÇÃO"/>
    <n v="1.5"/>
    <n v="30"/>
    <n v="113.33333333333334"/>
    <n v="10290"/>
    <n v="660"/>
    <n v="202755"/>
    <n v="7830"/>
    <n v="1.5208333333333333"/>
    <n v="210585"/>
    <n v="1.6561640359827941E-2"/>
    <n v="1.1479244744900585E-2"/>
    <n v="1.5278838808250577E-2"/>
    <n v="1.4439907970993033E-2"/>
    <n v="2.165986195648955E-2"/>
    <n v="1.1376707128041594E-2"/>
    <n v="1.1376707128041594E-2"/>
    <n v="1.1376707128041594E-2"/>
    <n v="34130.121384124781"/>
    <n v="0.5"/>
    <n v="17065.06069206239"/>
    <n v="0.5"/>
    <n v="17065.06069206239"/>
  </r>
  <r>
    <x v="1"/>
    <s v="DEPARTAMENTO DE COMUNICAÇÃO SOCIAL"/>
    <n v="1.5"/>
    <n v="37"/>
    <n v="108.75"/>
    <n v="11653"/>
    <n v="1215"/>
    <n v="360537"/>
    <n v="12390"/>
    <n v="1.4490990990990991"/>
    <n v="372927"/>
    <n v="1.5780465616458048E-2"/>
    <n v="2.0328704822193129E-2"/>
    <n v="1.4660944591740442E-2"/>
    <n v="1.6923371676797208E-2"/>
    <n v="2.5385057515195812E-2"/>
    <n v="1.3333342814419306E-2"/>
    <n v="1.3333342814419306E-2"/>
    <n v="1.3333342814419306E-2"/>
    <n v="40000.028443257921"/>
    <n v="0.5"/>
    <n v="20000.014221628961"/>
    <n v="0.5"/>
    <n v="20000.014221628961"/>
  </r>
  <r>
    <x v="1"/>
    <s v="DEPARTAMENTO DE DESIGN"/>
    <n v="1.5"/>
    <n v="24.5"/>
    <n v="63.000000000000007"/>
    <n v="4888"/>
    <n v="1057"/>
    <n v="122900"/>
    <n v="15509"/>
    <n v="1.0110544217687074"/>
    <n v="138409"/>
    <n v="1.101022666359263E-2"/>
    <n v="7.5448431079941352E-3"/>
    <n v="8.4932368669392924E-3"/>
    <n v="9.0161022128420198E-3"/>
    <n v="1.352415331926303E-2"/>
    <n v="7.1034770109367545E-3"/>
    <n v="7.1034770109367545E-3"/>
    <n v="7.1034770109367545E-3"/>
    <n v="21310.431032810262"/>
    <n v="0.5"/>
    <n v="10655.215516405131"/>
    <n v="0.5"/>
    <n v="10655.215516405131"/>
  </r>
  <r>
    <x v="1"/>
    <s v="DEPARTAMENTO DE EXPRESSAO GRAFICA"/>
    <n v="1.5"/>
    <n v="23"/>
    <n v="53.666666666666671"/>
    <n v="5840"/>
    <n v="623"/>
    <n v="158930"/>
    <n v="3631"/>
    <n v="1.1708333333333334"/>
    <n v="162561"/>
    <n v="1.2750194359210003E-2"/>
    <n v="8.8613980339330156E-3"/>
    <n v="7.2349795533186555E-3"/>
    <n v="9.615523982153892E-3"/>
    <n v="1.4423285973230837E-2"/>
    <n v="7.5757408182499739E-3"/>
    <n v="7.5757408182499739E-3"/>
    <n v="7.5757408182499739E-3"/>
    <n v="22727.222454749921"/>
    <n v="0.5"/>
    <n v="11363.61122737496"/>
    <n v="0.5"/>
    <n v="11363.61122737496"/>
  </r>
  <r>
    <x v="1"/>
    <s v="DEPARTAMENTO DE LETRAS"/>
    <n v="1.5"/>
    <n v="78"/>
    <n v="99"/>
    <n v="23670"/>
    <n v="2595"/>
    <n v="683730"/>
    <n v="17745"/>
    <n v="1.4030448717948718"/>
    <n v="701475"/>
    <n v="1.5278942186543057E-2"/>
    <n v="3.8238256321338829E-2"/>
    <n v="1.3346515076618886E-2"/>
    <n v="2.2287904528166924E-2"/>
    <n v="3.3431856792250386E-2"/>
    <n v="1.7559873845738205E-2"/>
    <n v="1.7559873845738205E-2"/>
    <n v="1.7559873845738205E-2"/>
    <n v="52679.621537214618"/>
    <n v="0.5"/>
    <n v="26339.810768607309"/>
    <n v="0.5"/>
    <n v="26339.810768607309"/>
  </r>
  <r>
    <x v="1"/>
    <s v="DEPARTAMENTO DE MÚSICA"/>
    <n v="1.5"/>
    <n v="39.5"/>
    <n v="15"/>
    <n v="17985"/>
    <n v="280"/>
    <n v="113130"/>
    <n v="2090"/>
    <n v="1.9266877637130801"/>
    <n v="115220"/>
    <n v="2.0981332489839244E-2"/>
    <n v="6.2807824845427995E-3"/>
    <n v="2.0221992540331644E-3"/>
    <n v="9.7614380761384036E-3"/>
    <n v="1.4642157114207605E-2"/>
    <n v="7.6907015171997165E-3"/>
    <n v="7.6907015171997165E-3"/>
    <n v="7.6907015171997165E-3"/>
    <n v="23072.10455159915"/>
    <n v="0.5"/>
    <n v="11536.052275799575"/>
    <n v="0.5"/>
    <n v="11536.052275799575"/>
  </r>
  <r>
    <x v="1"/>
    <s v="DEPARTAMENTO TEORIA DA ARTE E EXPRESSÃO ARTÍSTICA"/>
    <n v="1.5"/>
    <n v="35"/>
    <n v="61.5"/>
    <n v="7560"/>
    <n v="780"/>
    <n v="176505"/>
    <n v="5640"/>
    <n v="0.99285714285714288"/>
    <n v="182145"/>
    <n v="1.0812061103793739E-2"/>
    <n v="9.9289457181656673E-3"/>
    <n v="8.2910169415359742E-3"/>
    <n v="9.6773412544984613E-3"/>
    <n v="1.4516011881747691E-2"/>
    <n v="7.6244445222023319E-3"/>
    <n v="7.6244445222023319E-3"/>
    <n v="7.6244445222023319E-3"/>
    <n v="22873.333566606994"/>
    <n v="0.5"/>
    <n v="11436.666783303497"/>
    <n v="0.5"/>
    <n v="11436.666783303497"/>
  </r>
  <r>
    <x v="2"/>
    <s v="CENTRO ACADÊMICO DE VITÓRIA"/>
    <n v="2"/>
    <n v="94"/>
    <n v="12.375"/>
    <n v="38852"/>
    <n v="1375"/>
    <n v="899290"/>
    <n v="15750"/>
    <n v="1.7831117021276597"/>
    <n v="915040"/>
    <n v="1.9417811330655742E-2"/>
    <n v="4.9879944494497855E-2"/>
    <n v="1.6683143845773608E-3"/>
    <n v="2.3655356736576986E-2"/>
    <n v="4.7310713473153972E-2"/>
    <n v="2.4849656580636759E-2"/>
    <n v="2.4849656580636759E-2"/>
    <n v="2.4849656580636759E-2"/>
    <n v="74548.969741910274"/>
    <n v="0"/>
    <n v="0"/>
    <n v="1"/>
    <n v="74548.969741910274"/>
  </r>
  <r>
    <x v="2"/>
    <s v="NÚCLEO DE EDUCAÇÃO FÍSICA DE CIÊNCIAS DO ESPORTE - CAV"/>
    <n v="2"/>
    <n v="9"/>
    <n v="95.516666666666666"/>
    <n v="855"/>
    <n v="195"/>
    <n v="27475"/>
    <n v="330"/>
    <n v="0.4861111111111111"/>
    <n v="27805"/>
    <n v="5.2936750008582452E-3"/>
    <n v="1.5156844035993102E-3"/>
    <n v="1.2876915472071183E-2"/>
    <n v="6.5620916255095798E-3"/>
    <n v="1.312418325101916E-2"/>
    <n v="6.8933952322285576E-3"/>
    <n v="6.8933952322285576E-3"/>
    <n v="6.8933952322285576E-3"/>
    <n v="20680.185696685672"/>
    <n v="0.5"/>
    <n v="10340.092848342836"/>
    <n v="0.5"/>
    <n v="10340.092848342836"/>
  </r>
  <r>
    <x v="2"/>
    <s v="NÚCLEO DE ENFERMAGEM - CAV"/>
    <n v="2"/>
    <n v="22"/>
    <n v="102.7"/>
    <n v="3223"/>
    <n v="70"/>
    <n v="51571"/>
    <n v="580"/>
    <n v="0.62367424242424241"/>
    <n v="52151"/>
    <n v="6.7917162770751438E-3"/>
    <n v="2.8428145057402491E-3"/>
    <n v="1.3845324225947066E-2"/>
    <n v="7.8266183362541517E-3"/>
    <n v="1.5653236672508303E-2"/>
    <n v="8.2217647363949046E-3"/>
    <n v="8.2217647363949046E-3"/>
    <n v="8.2217647363949046E-3"/>
    <n v="24665.294209184714"/>
    <n v="0.5"/>
    <n v="12332.647104592357"/>
    <n v="0.5"/>
    <n v="12332.647104592357"/>
  </r>
  <r>
    <x v="2"/>
    <s v="NÚCLEO DE LICENCIATURA EM CIÊNCIAS BIOLÓGICAS - CAV"/>
    <n v="2"/>
    <n v="17.5"/>
    <n v="84.916666666666671"/>
    <n v="2381"/>
    <n v="284"/>
    <n v="62015"/>
    <n v="4201"/>
    <n v="0.63452380952380949"/>
    <n v="66216"/>
    <n v="6.9098663888753752E-3"/>
    <n v="3.6095147803895675E-3"/>
    <n v="1.1447894665887748E-2"/>
    <n v="7.3224252783842302E-3"/>
    <n v="1.464485055676846E-2"/>
    <n v="7.6921162310719755E-3"/>
    <n v="7.6921162310719755E-3"/>
    <n v="7.6921162310719755E-3"/>
    <n v="23076.348693215925"/>
    <n v="0.5"/>
    <n v="11538.174346607962"/>
    <n v="0.5"/>
    <n v="11538.174346607962"/>
  </r>
  <r>
    <x v="2"/>
    <s v="NÚCLEO DE NUTRIÇÃO - CAV"/>
    <n v="2"/>
    <n v="23"/>
    <n v="38.716666666666661"/>
    <n v="2698"/>
    <n v="30"/>
    <n v="61720"/>
    <n v="480"/>
    <n v="0.49420289855072463"/>
    <n v="62200"/>
    <n v="5.3817933176427179E-3"/>
    <n v="3.3905977307634276E-3"/>
    <n v="5.2195209634656008E-3"/>
    <n v="4.6639706706239148E-3"/>
    <n v="9.3279413412478297E-3"/>
    <n v="4.8994428939623446E-3"/>
    <n v="4.8994428939623446E-3"/>
    <n v="4.8994428939623446E-3"/>
    <n v="14698.328681887035"/>
    <n v="0.5"/>
    <n v="7349.1643409435173"/>
    <n v="0.5"/>
    <n v="7349.1643409435173"/>
  </r>
  <r>
    <x v="2"/>
    <s v="NÚCLEO DE SAÚDE COLETIVA - CAV"/>
    <n v="2"/>
    <n v="10"/>
    <n v="51.408333333333331"/>
    <n v="1421"/>
    <n v="55"/>
    <n v="23469"/>
    <n v="655"/>
    <n v="0.61499999999999999"/>
    <n v="24124"/>
    <n v="6.6972551153715179E-3"/>
    <n v="1.3150286118478606E-3"/>
    <n v="6.9305262211836619E-3"/>
    <n v="4.9809366494676802E-3"/>
    <n v="9.9618732989353604E-3"/>
    <n v="5.2324116929419835E-3"/>
    <n v="5.2324116929419835E-3"/>
    <n v="5.2324116929419835E-3"/>
    <n v="15697.23507882595"/>
    <n v="0.5"/>
    <n v="7848.617539412975"/>
    <n v="0.5"/>
    <n v="7848.617539412975"/>
  </r>
  <r>
    <x v="3"/>
    <s v="DEPARTAMENTO DE ANATOMIA"/>
    <n v="2"/>
    <n v="22"/>
    <n v="50.616666666666667"/>
    <n v="4503"/>
    <n v="323"/>
    <n v="170899"/>
    <n v="2740"/>
    <n v="0.91401515151515156"/>
    <n v="173639"/>
    <n v="9.9534839821332054E-3"/>
    <n v="9.4652733018011376E-3"/>
    <n v="6.8237990383319116E-3"/>
    <n v="8.7475187740887524E-3"/>
    <n v="1.7495037548177505E-2"/>
    <n v="9.1891591358952713E-3"/>
    <n v="9.1891591358952713E-3"/>
    <n v="9.1891591358952713E-3"/>
    <n v="27567.477407685812"/>
    <n v="0.5"/>
    <n v="13783.738703842906"/>
    <n v="0.5"/>
    <n v="13783.738703842906"/>
  </r>
  <r>
    <x v="3"/>
    <s v="DEPARTAMENTO DE ANTIBIÓTICOS"/>
    <n v="2"/>
    <n v="18"/>
    <n v="95.82499999999996"/>
    <n v="2616"/>
    <n v="1728"/>
    <n v="96787"/>
    <n v="15497"/>
    <n v="1.0055555555555555"/>
    <n v="112284"/>
    <n v="1.0950344858918199E-2"/>
    <n v="6.1207375498559596E-3"/>
    <n v="1.291848290118186E-2"/>
    <n v="9.9965217699853389E-3"/>
    <n v="1.9993043539970678E-2"/>
    <n v="1.050122117164658E-2"/>
    <n v="1.050122117164658E-2"/>
    <n v="1.050122117164658E-2"/>
    <n v="31503.663514939741"/>
    <n v="0.5"/>
    <n v="15751.83175746987"/>
    <n v="0.5"/>
    <n v="15751.83175746987"/>
  </r>
  <r>
    <x v="3"/>
    <s v="DEPARTAMENTO DE BIOFÍSICA E RADIOBIOLOGIA"/>
    <n v="2"/>
    <n v="19"/>
    <n v="87.399999999999963"/>
    <n v="4215"/>
    <n v="3595"/>
    <n v="166969"/>
    <n v="11610"/>
    <n v="1.7127192982456141"/>
    <n v="178579"/>
    <n v="1.8651248912798301E-2"/>
    <n v="9.7345587164309015E-3"/>
    <n v="1.1782680986833233E-2"/>
    <n v="1.3389496205354146E-2"/>
    <n v="2.6778992410708292E-2"/>
    <n v="1.4065498406807622E-2"/>
    <n v="1.4065498406807622E-2"/>
    <n v="1.4065498406807622E-2"/>
    <n v="42196.495220422861"/>
    <n v="0.5"/>
    <n v="21098.247610211431"/>
    <n v="0.5"/>
    <n v="21098.247610211431"/>
  </r>
  <r>
    <x v="3"/>
    <s v="DEPARTAMENTO DE BIOQUÍMICA"/>
    <n v="2"/>
    <n v="24"/>
    <n v="204.5333333333335"/>
    <n v="4130"/>
    <n v="4240"/>
    <n v="131573"/>
    <n v="26915"/>
    <n v="1.453125"/>
    <n v="158488"/>
    <n v="1.5824307056136969E-2"/>
    <n v="8.6393738449073009E-3"/>
    <n v="2.757381027277224E-2"/>
    <n v="1.734583039127217E-2"/>
    <n v="3.4691660782544341E-2"/>
    <n v="1.8221578018419615E-2"/>
    <n v="1.8221578018419615E-2"/>
    <n v="1.8221578018419615E-2"/>
    <n v="54664.734055258843"/>
    <n v="0.5"/>
    <n v="27332.367027629422"/>
    <n v="0.5"/>
    <n v="27332.367027629422"/>
  </r>
  <r>
    <x v="3"/>
    <s v="DEPARTAMENTO DE BOTÂNICA"/>
    <n v="2"/>
    <n v="22"/>
    <n v="173.00000000000003"/>
    <n v="3752"/>
    <n v="3255"/>
    <n v="132581"/>
    <n v="16035"/>
    <n v="1.3270833333333334"/>
    <n v="148616"/>
    <n v="1.4451732752343011E-2"/>
    <n v="8.1012391053880625E-3"/>
    <n v="2.33226980631825E-2"/>
    <n v="1.5291889973637859E-2"/>
    <n v="3.0583779947275718E-2"/>
    <n v="1.606393928214208E-2"/>
    <n v="1.606393928214208E-2"/>
    <n v="1.606393928214208E-2"/>
    <n v="48191.817846426238"/>
    <n v="0.5"/>
    <n v="24095.908923213119"/>
    <n v="0.5"/>
    <n v="24095.908923213119"/>
  </r>
  <r>
    <x v="3"/>
    <s v="DEPARTAMENTO DE GENÉTICA"/>
    <n v="2"/>
    <n v="18"/>
    <n v="89.999999999999972"/>
    <n v="2890"/>
    <n v="1439"/>
    <n v="89967"/>
    <n v="12471"/>
    <n v="1.0020833333333334"/>
    <n v="102438"/>
    <n v="1.0912532894626356E-2"/>
    <n v="5.5840201019926681E-3"/>
    <n v="1.2133195524198982E-2"/>
    <n v="9.5432495069393362E-3"/>
    <n v="1.9086499013878672E-2"/>
    <n v="1.0025064324821064E-2"/>
    <n v="1.0025064324821064E-2"/>
    <n v="1.0025064324821064E-2"/>
    <n v="30075.192974463193"/>
    <n v="0.5"/>
    <n v="15037.596487231596"/>
    <n v="0.5"/>
    <n v="15037.596487231596"/>
  </r>
  <r>
    <x v="3"/>
    <s v="DEPARTAMENTO DE HISTOLOGIA E EMBRIOLOGIA"/>
    <n v="2"/>
    <n v="18.5"/>
    <n v="43.458333333333336"/>
    <n v="4412"/>
    <n v="275"/>
    <n v="155472"/>
    <n v="2955"/>
    <n v="1.0556306306306307"/>
    <n v="158427"/>
    <n v="1.1495654700705451E-2"/>
    <n v="8.6360486606375814E-3"/>
    <n v="5.8587606165460852E-3"/>
    <n v="8.6634879926297068E-3"/>
    <n v="1.7326975985259414E-2"/>
    <n v="9.1008858502833467E-3"/>
    <n v="9.1008858502833467E-3"/>
    <n v="9.1008858502833467E-3"/>
    <n v="27302.657550850039"/>
    <n v="0.5"/>
    <n v="13651.32877542502"/>
    <n v="0.5"/>
    <n v="13651.32877542502"/>
  </r>
  <r>
    <x v="3"/>
    <s v="DEPARTAMENTO DE MICOLOGIA"/>
    <n v="2"/>
    <n v="15"/>
    <n v="118.74999999999996"/>
    <n v="2193"/>
    <n v="2452"/>
    <n v="79880"/>
    <n v="18578"/>
    <n v="1.2902777777777779"/>
    <n v="98458"/>
    <n v="1.4050925930849459E-2"/>
    <n v="5.367065456197838E-3"/>
    <n v="1.6009077427762548E-2"/>
    <n v="1.1809022938269948E-2"/>
    <n v="2.3618045876539897E-2"/>
    <n v="1.2405230994260353E-2"/>
    <n v="1.2405230994260353E-2"/>
    <n v="1.2405230994260353E-2"/>
    <n v="37215.69298278106"/>
    <n v="0.5"/>
    <n v="18607.84649139053"/>
    <n v="0.5"/>
    <n v="18607.84649139053"/>
  </r>
  <r>
    <x v="3"/>
    <s v="DEPARTAMENTO DE ZOOLOGIA"/>
    <n v="2"/>
    <n v="23"/>
    <n v="111.25"/>
    <n v="3989"/>
    <n v="1575"/>
    <n v="158995"/>
    <n v="9192"/>
    <n v="1.0079710144927536"/>
    <n v="168187"/>
    <n v="1.0976648834077743E-2"/>
    <n v="9.168078143792743E-3"/>
    <n v="1.499797780074597E-2"/>
    <n v="1.1714234926205486E-2"/>
    <n v="2.3428469852410972E-2"/>
    <n v="1.2305657372353351E-2"/>
    <n v="1.2305657372353351E-2"/>
    <n v="1.2305657372353351E-2"/>
    <n v="36916.972117060053"/>
    <n v="0.5"/>
    <n v="18458.486058530027"/>
    <n v="0.5"/>
    <n v="18458.486058530027"/>
  </r>
  <r>
    <x v="3"/>
    <s v="DEPARTAMENTO FISIOLOGIA E FARMACOLOGIA"/>
    <n v="2"/>
    <n v="22.5"/>
    <n v="46.500000000000007"/>
    <n v="5074"/>
    <n v="1948"/>
    <n v="180519"/>
    <n v="13353"/>
    <n v="1.3003703703703704"/>
    <n v="193872"/>
    <n v="1.4160832707057753E-2"/>
    <n v="1.0568198766214907E-2"/>
    <n v="6.2688176875028111E-3"/>
    <n v="1.0332616386925156E-2"/>
    <n v="2.0665232773850312E-2"/>
    <n v="1.0854284365854982E-2"/>
    <n v="1.0854284365854982E-2"/>
    <n v="1.0854284365854982E-2"/>
    <n v="32562.853097564948"/>
    <n v="0.5"/>
    <n v="16281.426548782474"/>
    <n v="0.5"/>
    <n v="16281.426548782474"/>
  </r>
  <r>
    <x v="4"/>
    <s v="DEPARTAMENTO DE ESTATÍSTICA"/>
    <n v="1.5"/>
    <n v="28.5"/>
    <n v="89.333333333333343"/>
    <n v="4815"/>
    <n v="1920"/>
    <n v="109440"/>
    <n v="13815"/>
    <n v="0.98464912280701755"/>
    <n v="123255"/>
    <n v="1.0722677031813619E-2"/>
    <n v="6.7187801174476884E-3"/>
    <n v="1.2043320001797515E-2"/>
    <n v="9.8282590503529412E-3"/>
    <n v="1.4742388575529411E-2"/>
    <n v="7.7433474658564752E-3"/>
    <n v="7.7433474658564752E-3"/>
    <n v="7.7433474658564752E-3"/>
    <n v="23230.042397569425"/>
    <n v="0.66666666699999999"/>
    <n v="15486.694939456298"/>
    <n v="0.33333333300000001"/>
    <n v="7743.3474581131277"/>
  </r>
  <r>
    <x v="4"/>
    <s v="DEPARTAMENTO DE FÍSICA"/>
    <n v="4.5"/>
    <n v="41.5"/>
    <n v="105.41666666666667"/>
    <n v="6435"/>
    <n v="3900"/>
    <n v="336585"/>
    <n v="12855"/>
    <n v="1.0376506024096386"/>
    <n v="349440"/>
    <n v="1.1299854967408599E-2"/>
    <n v="1.904839985591595E-2"/>
    <n v="1.4211566979733073E-2"/>
    <n v="1.485327393435254E-2"/>
    <n v="6.683973270458643E-2"/>
    <n v="3.5107151884171343E-2"/>
    <n v="3.5107151884171343E-2"/>
    <n v="3.5107151884171343E-2"/>
    <n v="105321.45565251404"/>
    <n v="0.66666666699999999"/>
    <n v="70214.303803449846"/>
    <n v="0.33333333300000001"/>
    <n v="35107.151849064197"/>
  </r>
  <r>
    <x v="4"/>
    <s v="DEPARTAMENTO DE MATEMÁTICA"/>
    <n v="1.5"/>
    <n v="41.5"/>
    <n v="27"/>
    <n v="10555"/>
    <n v="2895"/>
    <n v="543675"/>
    <n v="9735"/>
    <n v="1.3504016064257027"/>
    <n v="553410"/>
    <n v="1.4705665148683662E-2"/>
    <n v="3.0167052896813318E-2"/>
    <n v="3.6399586572596959E-3"/>
    <n v="1.6170892234252224E-2"/>
    <n v="2.4256338351378338E-2"/>
    <n v="1.2740490127622194E-2"/>
    <n v="1.2740490127622194E-2"/>
    <n v="1.2740490127622194E-2"/>
    <n v="38221.470382866581"/>
    <n v="0.66666666699999999"/>
    <n v="25480.980267984876"/>
    <n v="0.33333333300000001"/>
    <n v="12740.490114881704"/>
  </r>
  <r>
    <x v="4"/>
    <s v="DEPARTAMENTO DE QUÍMICA FUNDAMENTAL"/>
    <n v="4.5"/>
    <n v="33"/>
    <n v="107.08333333333329"/>
    <n v="5675"/>
    <n v="3060"/>
    <n v="139505"/>
    <n v="21210"/>
    <n v="1.1029040404040404"/>
    <n v="160715"/>
    <n v="1.2010454839609552E-2"/>
    <n v="8.7607703263608405E-3"/>
    <n v="1.4436255785736752E-2"/>
    <n v="1.1735826983902381E-2"/>
    <n v="5.2811221427560714E-2"/>
    <n v="2.7738764007935002E-2"/>
    <n v="2.7738764007935002E-2"/>
    <n v="2.7738764007935002E-2"/>
    <n v="83216.292023805014"/>
    <n v="0.66666666699999999"/>
    <n v="55477.528043608771"/>
    <n v="0.33333333300000001"/>
    <n v="27738.76398019624"/>
  </r>
  <r>
    <x v="5"/>
    <s v="DEPARTAMENTO DA TEORIA GERAL DO DIREITO E DIREITO PRIVADO"/>
    <n v="1"/>
    <n v="19"/>
    <n v="41.5"/>
    <n v="4650"/>
    <n v="465"/>
    <n v="273840"/>
    <n v="5730"/>
    <n v="1.1217105263157894"/>
    <n v="279570"/>
    <n v="1.221525456964959E-2"/>
    <n v="1.5239701086648415E-2"/>
    <n v="5.5947512694917547E-3"/>
    <n v="1.1016568975263255E-2"/>
    <n v="1.1016568975263255E-2"/>
    <n v="5.7863840055494137E-3"/>
    <n v="5.7863840055494137E-3"/>
    <n v="5.7863840055494137E-3"/>
    <n v="17359.152016648241"/>
    <n v="0.3333333"/>
    <n v="5786.383426911013"/>
    <n v="0.66666669999999995"/>
    <n v="11572.768589737227"/>
  </r>
  <r>
    <x v="5"/>
    <s v="DEPARTAMENTO DE DIREITO PÚBLICO ESPECIALIZADO"/>
    <n v="1"/>
    <n v="20.5"/>
    <n v="67"/>
    <n v="5400"/>
    <n v="480"/>
    <n v="246225"/>
    <n v="2820"/>
    <n v="1.1951219512195121"/>
    <n v="249045"/>
    <n v="1.3014693660646613E-2"/>
    <n v="1.3575746171350125E-2"/>
    <n v="9.0324900013481341E-3"/>
    <n v="1.187430994444829E-2"/>
    <n v="1.187430994444829E-2"/>
    <n v="6.2369070891102945E-3"/>
    <n v="6.2369070891102945E-3"/>
    <n v="6.2369070891102945E-3"/>
    <n v="18710.721267330882"/>
    <n v="0.3333333"/>
    <n v="6236.9064654195854"/>
    <n v="0.66666669999999995"/>
    <n v="12473.814801911296"/>
  </r>
  <r>
    <x v="5"/>
    <s v="DEPARTAMENTO DE DIREITO PÚBLICO GERAL E PROCESSUAL"/>
    <n v="1"/>
    <n v="16"/>
    <n v="80"/>
    <n v="3780"/>
    <n v="360"/>
    <n v="236190"/>
    <n v="2340"/>
    <n v="1.078125"/>
    <n v="238530"/>
    <n v="1.1740614912617752E-2"/>
    <n v="1.3002560718954989E-2"/>
    <n v="1.0785062688176876E-2"/>
    <n v="1.1842746106583207E-2"/>
    <n v="1.1842746106583207E-2"/>
    <n v="6.2203283805317552E-3"/>
    <n v="6.2203283805317552E-3"/>
    <n v="6.2203283805317552E-3"/>
    <n v="18660.985141595265"/>
    <n v="0.3333333"/>
    <n v="6220.3277584989173"/>
    <n v="0.66666669999999995"/>
    <n v="12440.657383096348"/>
  </r>
  <r>
    <x v="6"/>
    <s v="DIRETORIA DE CIÊNCIAS MÉDICAS"/>
    <n v="2"/>
    <n v="171"/>
    <n v="513.88333333333276"/>
    <n v="18910"/>
    <n v="5550"/>
    <n v="670650"/>
    <n v="48710"/>
    <n v="0.59600389863547754"/>
    <n v="719360"/>
    <n v="6.4903905023053973E-3"/>
    <n v="3.9213189446977159E-2"/>
    <n v="6.9278299555116107E-2"/>
    <n v="3.8327293168132888E-2"/>
    <n v="7.6654586336265776E-2"/>
    <n v="4.0262342415695325E-2"/>
    <n v="4.0262342415695325E-2"/>
    <n v="4.0262342415695325E-2"/>
    <n v="120787.02724708598"/>
    <n v="0"/>
    <n v="0"/>
    <n v="1"/>
    <n v="120787.02724708598"/>
  </r>
  <r>
    <x v="7"/>
    <s v="DEPARTAMENTO DE CIÊNCIAS FARMACÊUTICAS"/>
    <n v="4.5"/>
    <n v="30.5"/>
    <n v="109.32499999999995"/>
    <n v="6466"/>
    <n v="1435"/>
    <n v="228039"/>
    <n v="13985"/>
    <n v="1.0793715846994536"/>
    <n v="242024"/>
    <n v="1.1754190027666792E-2"/>
    <n v="1.3193022913027135E-2"/>
    <n v="1.4738462229811707E-2"/>
    <n v="1.3228558390168545E-2"/>
    <n v="5.9528512755758448E-2"/>
    <n v="3.1266979297956396E-2"/>
    <n v="3.1266979297956396E-2"/>
    <n v="3.1266979297956396E-2"/>
    <n v="93800.937893869181"/>
    <n v="0.66666666699999999"/>
    <n v="62533.958627179767"/>
    <n v="0.33333333300000001"/>
    <n v="31266.979266689414"/>
  </r>
  <r>
    <x v="7"/>
    <s v="DEPARTAMENTO DE CLÍNICA E ODONTOLOGIA PREVENTIVA"/>
    <n v="4.5"/>
    <n v="28.5"/>
    <n v="83.916666666666643"/>
    <n v="7863"/>
    <n v="860"/>
    <n v="143846"/>
    <n v="9780"/>
    <n v="1.2752923976608188"/>
    <n v="153626"/>
    <n v="1.3887737453379392E-2"/>
    <n v="8.3743403052453751E-3"/>
    <n v="1.1313081382285534E-2"/>
    <n v="1.1191719713636765E-2"/>
    <n v="5.0362738711365443E-2"/>
    <n v="2.6452713763192817E-2"/>
    <n v="2.6452713763192817E-2"/>
    <n v="2.6452713763192817E-2"/>
    <n v="79358.141289578445"/>
    <n v="0.66666666699999999"/>
    <n v="52905.427552838344"/>
    <n v="0.33333333300000001"/>
    <n v="26452.713736740101"/>
  </r>
  <r>
    <x v="7"/>
    <s v="DEPARTAMENTO DE EDUCAÇÃO FÍSICA"/>
    <n v="1.5"/>
    <n v="25.5"/>
    <n v="83.333333333333329"/>
    <n v="8052"/>
    <n v="1001"/>
    <n v="385490"/>
    <n v="6125"/>
    <n v="1.479248366013072"/>
    <n v="391615"/>
    <n v="1.6108786481603261E-2"/>
    <n v="2.1347410455513176E-2"/>
    <n v="1.1234440300184247E-2"/>
    <n v="1.6230212412433564E-2"/>
    <n v="2.4345318618650344E-2"/>
    <n v="1.2787226456919305E-2"/>
    <n v="1.2787226456919305E-2"/>
    <n v="1.2787226456919305E-2"/>
    <n v="38361.679370757913"/>
    <n v="0.66666666699999999"/>
    <n v="25574.452926625836"/>
    <n v="0.33333333300000001"/>
    <n v="12787.226444132079"/>
  </r>
  <r>
    <x v="7"/>
    <s v="DEPARTAMENTO DE ENFERMAGEM"/>
    <n v="2"/>
    <n v="46"/>
    <n v="192.96666666666667"/>
    <n v="18750"/>
    <n v="1441"/>
    <n v="247665"/>
    <n v="15750"/>
    <n v="1.8288949275362318"/>
    <n v="263415"/>
    <n v="1.9916383591738293E-2"/>
    <n v="1.4359072367348043E-2"/>
    <n v="2.6014469959106643E-2"/>
    <n v="2.0096641972730991E-2"/>
    <n v="4.0193283945461983E-2"/>
    <n v="2.1111271202018649E-2"/>
    <n v="2.1111271202018649E-2"/>
    <n v="2.1111271202018649E-2"/>
    <n v="63333.813606055948"/>
    <n v="0.66666666699999999"/>
    <n v="42222.542425148567"/>
    <n v="0.33333333300000001"/>
    <n v="21111.271180907377"/>
  </r>
  <r>
    <x v="7"/>
    <s v="DEPARTAMENTO DE FISIOTERAPIA"/>
    <n v="4.5"/>
    <n v="35.5"/>
    <n v="97.916666666666643"/>
    <n v="6966"/>
    <n v="1190"/>
    <n v="156333"/>
    <n v="12445"/>
    <n v="0.9572769953051643"/>
    <n v="168778"/>
    <n v="1.0424598786398355E-2"/>
    <n v="9.2002942733567482E-3"/>
    <n v="1.3200467352716487E-2"/>
    <n v="1.0941786804157196E-2"/>
    <n v="4.9238040618707381E-2"/>
    <n v="2.5861973118892261E-2"/>
    <n v="2.5861973118892261E-2"/>
    <n v="2.5861973118892261E-2"/>
    <n v="77585.919356676779"/>
    <n v="0.66666666699999999"/>
    <n v="51723.946263646489"/>
    <n v="0.33333333300000001"/>
    <n v="25861.973093030287"/>
  </r>
  <r>
    <x v="7"/>
    <s v="DEPARTAMENTO DE FONOAUDIOLOGIA"/>
    <n v="2"/>
    <n v="32.5"/>
    <n v="106.33333333333333"/>
    <n v="7371"/>
    <n v="788"/>
    <n v="63753"/>
    <n v="6820"/>
    <n v="1.046025641025641"/>
    <n v="70573"/>
    <n v="1.1391057845802837E-2"/>
    <n v="3.8470201551956168E-3"/>
    <n v="1.4335145823035099E-2"/>
    <n v="9.8577412746778514E-3"/>
    <n v="1.9715482549355703E-2"/>
    <n v="1.0355433995960098E-2"/>
    <n v="1.0355433995960098E-2"/>
    <n v="1.0355433995960098E-2"/>
    <n v="31066.301987880295"/>
    <n v="0.66666666699999999"/>
    <n v="20710.868002275631"/>
    <n v="0.33333333300000001"/>
    <n v="10355.433985604664"/>
  </r>
  <r>
    <x v="7"/>
    <s v="DEPARTAMENTO DE NUTRIÇÃO"/>
    <n v="2"/>
    <n v="31.5"/>
    <n v="51.233333333333356"/>
    <n v="9790"/>
    <n v="1134"/>
    <n v="141454"/>
    <n v="8583"/>
    <n v="1.444973544973545"/>
    <n v="150037"/>
    <n v="1.5735538968537546E-2"/>
    <n v="8.1786995455072724E-3"/>
    <n v="6.9069338965532783E-3"/>
    <n v="1.0273724136866032E-2"/>
    <n v="2.0547448273732064E-2"/>
    <n v="1.079241879326916E-2"/>
    <n v="1.079241879326916E-2"/>
    <n v="1.079241879326916E-2"/>
    <n v="32377.256379807481"/>
    <n v="0.66666666699999999"/>
    <n v="21584.837597330737"/>
    <n v="0.33333333300000001"/>
    <n v="10792.418782476741"/>
  </r>
  <r>
    <x v="7"/>
    <s v="DEPARTAMENTO DE PRÓTESE E CIRURGIA BUCO-FACIAL"/>
    <n v="4.5"/>
    <n v="39"/>
    <n v="110.5"/>
    <n v="12205"/>
    <n v="175"/>
    <n v="192469"/>
    <n v="2655"/>
    <n v="1.3226495726495726"/>
    <n v="195124"/>
    <n v="1.4403449782554962E-2"/>
    <n v="1.0636446810570466E-2"/>
    <n v="1.4896867838044312E-2"/>
    <n v="1.3312254810389912E-2"/>
    <n v="5.9905146646754608E-2"/>
    <n v="3.1464803895406075E-2"/>
    <n v="3.1464803895406075E-2"/>
    <n v="3.1464803895406075E-2"/>
    <n v="94394.411686218227"/>
    <n v="0.66666666699999999"/>
    <n v="62929.607822276957"/>
    <n v="0.33333333300000001"/>
    <n v="31464.803863941273"/>
  </r>
  <r>
    <x v="7"/>
    <s v="DEPARTAMENTO DE TERAPIA OCUPACIONAL"/>
    <n v="2"/>
    <n v="26"/>
    <n v="35.083333333333329"/>
    <n v="6302"/>
    <n v="45"/>
    <n v="64156"/>
    <n v="225"/>
    <n v="1.0171474358974359"/>
    <n v="64381"/>
    <n v="1.1076578647400205E-2"/>
    <n v="3.509486696210293E-3"/>
    <n v="4.7296993663775676E-3"/>
    <n v="6.4385882366626889E-3"/>
    <n v="1.2877176473325378E-2"/>
    <n v="6.7636564659285499E-3"/>
    <n v="6.7636564659285499E-3"/>
    <n v="6.7636564659285499E-3"/>
    <n v="20290.969397785651"/>
    <n v="0.66666666699999999"/>
    <n v="13527.312938620757"/>
    <n v="0.33333333300000001"/>
    <n v="6763.6564591648939"/>
  </r>
  <r>
    <x v="8"/>
    <s v="DEPARTAMENTO DE CIÊNCIAS ADMINISTRATIVAS"/>
    <n v="1"/>
    <n v="54"/>
    <n v="165.75"/>
    <n v="11745"/>
    <n v="2115"/>
    <n v="570990"/>
    <n v="23925"/>
    <n v="1.0694444444444444"/>
    <n v="594915"/>
    <n v="1.1646085001888139E-2"/>
    <n v="3.2429540980661163E-2"/>
    <n v="2.2345301757066467E-2"/>
    <n v="2.2140309246538589E-2"/>
    <n v="2.2140309246538589E-2"/>
    <n v="1.1629059064555738E-2"/>
    <n v="1.1629059064555738E-2"/>
    <n v="1.1629059064555738E-2"/>
    <n v="34887.177193667216"/>
    <n v="0.5"/>
    <n v="17443.588596833608"/>
    <n v="0.5"/>
    <n v="17443.588596833608"/>
  </r>
  <r>
    <x v="8"/>
    <s v="DEPARTAMENTO DE CIÊNCIAS CONTÁBEIS E ATUARIAIS"/>
    <n v="1"/>
    <n v="39"/>
    <n v="62.166666666666671"/>
    <n v="10965"/>
    <n v="1115"/>
    <n v="447780"/>
    <n v="10985"/>
    <n v="1.2905982905982907"/>
    <n v="458765"/>
    <n v="1.405441626601486E-2"/>
    <n v="2.5007838713081734E-2"/>
    <n v="8.3808924639374484E-3"/>
    <n v="1.5814382481011347E-2"/>
    <n v="1.5814382481011347E-2"/>
    <n v="8.3064055652207463E-3"/>
    <n v="8.3064055652207463E-3"/>
    <n v="8.3064055652207463E-3"/>
    <n v="24919.216695662239"/>
    <n v="0.5"/>
    <n v="12459.608347831119"/>
    <n v="0.5"/>
    <n v="12459.608347831119"/>
  </r>
  <r>
    <x v="8"/>
    <s v="DEPARTAMENTO DE CIÊNCIAS ECONÔMICAS"/>
    <n v="1"/>
    <n v="66"/>
    <n v="61"/>
    <n v="6625"/>
    <n v="1830"/>
    <n v="305705"/>
    <n v="19155"/>
    <n v="0.53377525252525249"/>
    <n v="324860"/>
    <n v="5.8127301470462939E-3"/>
    <n v="1.7708514128871495E-2"/>
    <n v="8.2236102997348681E-3"/>
    <n v="1.0581618191884218E-2"/>
    <n v="1.0581618191884218E-2"/>
    <n v="5.5579288248305452E-3"/>
    <n v="5.5579288248305452E-3"/>
    <n v="5.5579288248305452E-3"/>
    <n v="16673.786474491637"/>
    <n v="0.5"/>
    <n v="8336.8932372458185"/>
    <n v="0.5"/>
    <n v="8336.8932372458185"/>
  </r>
  <r>
    <x v="8"/>
    <s v="DEPARTAMENTO DE HOTELARIA E TURISMO"/>
    <n v="2"/>
    <n v="24.5"/>
    <n v="71.333333333333343"/>
    <n v="5180"/>
    <n v="300"/>
    <n v="133270"/>
    <n v="2160"/>
    <n v="0.93197278911564629"/>
    <n v="135430"/>
    <n v="1.0149039885027354E-2"/>
    <n v="7.3824541909532308E-3"/>
    <n v="9.6166808969577171E-3"/>
    <n v="9.0493916576461012E-3"/>
    <n v="1.8098783315292202E-2"/>
    <n v="9.5062728269269346E-3"/>
    <n v="9.5062728269269346E-3"/>
    <n v="9.5062728269269346E-3"/>
    <n v="28518.818480780803"/>
    <n v="0.5"/>
    <n v="14259.409240390401"/>
    <n v="0.5"/>
    <n v="14259.409240390401"/>
  </r>
  <r>
    <x v="8"/>
    <s v="DEPARTAMENTO DE SERVIÇO SOCIAL"/>
    <n v="1"/>
    <n v="23.5"/>
    <n v="57.5"/>
    <n v="5100"/>
    <n v="1860"/>
    <n v="150780"/>
    <n v="11280"/>
    <n v="1.2340425531914894"/>
    <n v="162060"/>
    <n v="1.3438533011297285E-2"/>
    <n v="8.8340879139472833E-3"/>
    <n v="7.7517638071271308E-3"/>
    <n v="1.00081282441239E-2"/>
    <n v="1.00081282441239E-2"/>
    <n v="5.256706813829214E-3"/>
    <n v="5.256706813829214E-3"/>
    <n v="5.256706813829214E-3"/>
    <n v="15770.120441487641"/>
    <n v="0.5"/>
    <n v="7885.0602207438205"/>
    <n v="0.5"/>
    <n v="7885.0602207438205"/>
  </r>
  <r>
    <x v="9"/>
    <s v="DEPARTAMENTO DE ADMINISTRAÇÃO ESCOLAR E PLANEJAMENTO EDUCACIONAL"/>
    <n v="1"/>
    <n v="26"/>
    <n v="54.5"/>
    <n v="5550"/>
    <n v="1155"/>
    <n v="221235"/>
    <n v="8865"/>
    <n v="1.0745192307692308"/>
    <n v="230100"/>
    <n v="1.1701348642006991E-2"/>
    <n v="1.2543031155123226E-2"/>
    <n v="7.3473239563204978E-3"/>
    <n v="1.0530567917816905E-2"/>
    <n v="1.0530567917816905E-2"/>
    <n v="5.5311149874184345E-3"/>
    <n v="5.5311149874184345E-3"/>
    <n v="5.5311149874184345E-3"/>
    <n v="16593.344962255305"/>
    <n v="0.5"/>
    <n v="8296.6724811276526"/>
    <n v="0.5"/>
    <n v="8296.6724811276526"/>
  </r>
  <r>
    <x v="9"/>
    <s v="DEPARTAMENTO DE FUNDAMENTOS SÓCIO-FILOSOFICOS DA EDUCAÇÃO"/>
    <n v="1"/>
    <n v="20"/>
    <n v="36.5"/>
    <n v="3930"/>
    <n v="1810"/>
    <n v="182550"/>
    <n v="10790"/>
    <n v="1.1958333333333333"/>
    <n v="193340"/>
    <n v="1.3022440502111285E-2"/>
    <n v="1.0539198798485548E-2"/>
    <n v="4.9206848514807E-3"/>
    <n v="9.4941080506925121E-3"/>
    <n v="9.4941080506925121E-3"/>
    <n v="4.9867209196293614E-3"/>
    <n v="4.9867209196293614E-3"/>
    <n v="4.9867209196293614E-3"/>
    <n v="14960.162758888084"/>
    <n v="0.5"/>
    <n v="7480.0813794440419"/>
    <n v="0.5"/>
    <n v="7480.0813794440419"/>
  </r>
  <r>
    <x v="9"/>
    <s v="DEPARTAMENTO DE MÉTODOS E TÉCNICAS DE ENSINO"/>
    <n v="1"/>
    <n v="59.5"/>
    <n v="151.16666666666669"/>
    <n v="13630"/>
    <n v="4932"/>
    <n v="395395"/>
    <n v="24797"/>
    <n v="1.2998599439775911"/>
    <n v="420192"/>
    <n v="1.4155274242390986E-2"/>
    <n v="2.2905177519050579E-2"/>
    <n v="2.0379274704534225E-2"/>
    <n v="1.9146575488658595E-2"/>
    <n v="1.9146575488658595E-2"/>
    <n v="1.0056619117747691E-2"/>
    <n v="1.0056619117747691E-2"/>
    <n v="1.0056619117747691E-2"/>
    <n v="30169.857353243075"/>
    <n v="0.5"/>
    <n v="15084.928676621537"/>
    <n v="0.5"/>
    <n v="15084.928676621537"/>
  </r>
  <r>
    <x v="9"/>
    <s v="DEPARTAMENTO DE PSICOLOGIA E ORIENTAÇÃO EDUCACIONAIS"/>
    <n v="1"/>
    <n v="31"/>
    <n v="79.333333333333329"/>
    <n v="5835"/>
    <n v="1420"/>
    <n v="272145"/>
    <n v="8930"/>
    <n v="0.9751344086021505"/>
    <n v="281075"/>
    <n v="1.0619063262090295E-2"/>
    <n v="1.5321740469040682E-2"/>
    <n v="1.0695187165775402E-2"/>
    <n v="1.2211996965635458E-2"/>
    <n v="1.2211996965635458E-2"/>
    <n v="6.4142750865935913E-3"/>
    <n v="6.4142750865935913E-3"/>
    <n v="6.4142750865935913E-3"/>
    <n v="19242.825259780773"/>
    <n v="0.5"/>
    <n v="9621.4126298903866"/>
    <n v="0.5"/>
    <n v="9621.4126298903866"/>
  </r>
  <r>
    <x v="10"/>
    <s v="DEPARTAMENTO DE ANTROPOLOGIA E MUSEOLOGIA"/>
    <n v="1"/>
    <n v="24"/>
    <n v="45.5"/>
    <n v="4320"/>
    <n v="2250"/>
    <n v="125505"/>
    <n v="18210"/>
    <n v="1.140625"/>
    <n v="143715"/>
    <n v="1.2421230269870956E-2"/>
    <n v="7.8340796282422177E-3"/>
    <n v="6.1340044039005989E-3"/>
    <n v="8.796438100671258E-3"/>
    <n v="8.796438100671258E-3"/>
    <n v="4.6202741385108353E-3"/>
    <n v="4.6202741385108353E-3"/>
    <n v="4.6202741385108353E-3"/>
    <n v="13860.822415532506"/>
    <n v="0.5"/>
    <n v="6930.411207766253"/>
    <n v="0.5"/>
    <n v="6930.411207766253"/>
  </r>
  <r>
    <x v="10"/>
    <s v="DEPARTAMENTO DE ARQUEOLOGIA"/>
    <n v="1"/>
    <n v="14"/>
    <n v="29.333333333333336"/>
    <n v="4020"/>
    <n v="780"/>
    <n v="84300"/>
    <n v="4800"/>
    <n v="1.4285714285714286"/>
    <n v="89100"/>
    <n v="1.5556922451501783E-2"/>
    <n v="4.856949482492305E-3"/>
    <n v="3.9545229856648555E-3"/>
    <n v="8.1227983065529797E-3"/>
    <n v="8.1227983065529797E-3"/>
    <n v="4.2664490466024479E-3"/>
    <n v="4.2664490466024479E-3"/>
    <n v="4.2664490466024479E-3"/>
    <n v="12799.347139807343"/>
    <n v="0.5"/>
    <n v="6399.6735699036717"/>
    <n v="0.5"/>
    <n v="6399.6735699036717"/>
  </r>
  <r>
    <x v="10"/>
    <s v="DEPARTAMENTO DE CIÊNCIA POLÍTICA"/>
    <n v="1"/>
    <n v="37"/>
    <n v="66"/>
    <n v="3000"/>
    <n v="1170"/>
    <n v="105390"/>
    <n v="18540"/>
    <n v="0.46959459459459457"/>
    <n v="123930"/>
    <n v="5.1138126842267687E-3"/>
    <n v="6.7555751892847517E-3"/>
    <n v="8.8976767177459237E-3"/>
    <n v="6.9223548637524814E-3"/>
    <n v="6.9223548637524814E-3"/>
    <n v="3.6359236305146788E-3"/>
    <n v="3.6359236305146788E-3"/>
    <n v="3.6359236305146788E-3"/>
    <n v="10907.770891544036"/>
    <n v="0.5"/>
    <n v="5453.8854457720181"/>
    <n v="0.5"/>
    <n v="5453.8854457720181"/>
  </r>
  <r>
    <x v="10"/>
    <s v="DEPARTAMENTO DE CIÊNCIAS GEOGRÁFICAS"/>
    <n v="1"/>
    <n v="31"/>
    <n v="177.5"/>
    <n v="8145"/>
    <n v="5420"/>
    <n v="325140"/>
    <n v="30055"/>
    <n v="1.823252688172043"/>
    <n v="355195"/>
    <n v="1.9854940475569245E-2"/>
    <n v="1.9362111912837873E-2"/>
    <n v="2.3929357839392446E-2"/>
    <n v="2.1048803409266518E-2"/>
    <n v="2.1048803409266518E-2"/>
    <n v="1.1055752444959686E-2"/>
    <n v="1.1055752444959686E-2"/>
    <n v="1.1055752444959686E-2"/>
    <n v="33167.257334879054"/>
    <n v="0.5"/>
    <n v="16583.628667439527"/>
    <n v="0.5"/>
    <n v="16583.628667439527"/>
  </r>
  <r>
    <x v="10"/>
    <s v="DEPARTAMENTO DE FILOSOFIA"/>
    <n v="1"/>
    <n v="20"/>
    <n v="34"/>
    <n v="4260"/>
    <n v="2070"/>
    <n v="151800"/>
    <n v="9630"/>
    <n v="1.3187500000000001"/>
    <n v="161430"/>
    <n v="1.4360984038042585E-2"/>
    <n v="8.7997458468993591E-3"/>
    <n v="4.5836516424751731E-3"/>
    <n v="9.2481271758057051E-3"/>
    <n v="9.2481271758057051E-3"/>
    <n v="4.8575210023672757E-3"/>
    <n v="4.8575210023672757E-3"/>
    <n v="4.8575210023672757E-3"/>
    <n v="14572.563007101828"/>
    <n v="0.5"/>
    <n v="7286.2815035509138"/>
    <n v="0.5"/>
    <n v="7286.2815035509138"/>
  </r>
  <r>
    <x v="10"/>
    <s v="DEPARTAMENTO DE HISTÓRIA"/>
    <n v="1"/>
    <n v="24"/>
    <n v="34"/>
    <n v="5410"/>
    <n v="1680"/>
    <n v="180445"/>
    <n v="9990"/>
    <n v="1.2309027777777777"/>
    <n v="190435"/>
    <n v="1.3404341341458913E-2"/>
    <n v="1.0380843711542336E-2"/>
    <n v="4.5836516424751731E-3"/>
    <n v="9.4562788984921403E-3"/>
    <n v="9.4562788984921403E-3"/>
    <n v="4.9668513938516687E-3"/>
    <n v="4.9668513938516687E-3"/>
    <n v="4.9668513938516687E-3"/>
    <n v="14900.554181555006"/>
    <n v="0.5"/>
    <n v="7450.277090777503"/>
    <n v="0.5"/>
    <n v="7450.277090777503"/>
  </r>
  <r>
    <x v="10"/>
    <s v="DEPARTAMENTO DE PSICOLOGIA"/>
    <n v="1"/>
    <n v="33"/>
    <n v="89.166666666666671"/>
    <n v="7036"/>
    <n v="1860"/>
    <n v="219710"/>
    <n v="18120"/>
    <n v="1.1232323232323231"/>
    <n v="237830"/>
    <n v="1.2231826703281806E-2"/>
    <n v="1.2964402866679516E-2"/>
    <n v="1.2020851121197145E-2"/>
    <n v="1.2405693563719488E-2"/>
    <n v="1.2405693563719488E-2"/>
    <n v="6.5160130142187375E-3"/>
    <n v="6.5160130142187375E-3"/>
    <n v="6.5160130142187375E-3"/>
    <n v="19548.039042656212"/>
    <n v="0.5"/>
    <n v="9774.0195213281058"/>
    <n v="0.5"/>
    <n v="9774.0195213281058"/>
  </r>
  <r>
    <x v="10"/>
    <s v="DEPARTAMENTO DE SOCIOLOGIA"/>
    <n v="1"/>
    <n v="26"/>
    <n v="33"/>
    <n v="4619"/>
    <n v="1185"/>
    <n v="209359"/>
    <n v="15315"/>
    <n v="0.93012820512820515"/>
    <n v="224674"/>
    <n v="1.0128952649993821E-2"/>
    <n v="1.2247253288770776E-2"/>
    <n v="4.4488383588729618E-3"/>
    <n v="8.9416814325458532E-3"/>
    <n v="8.9416814325458532E-3"/>
    <n v="4.6965622908710647E-3"/>
    <n v="4.6965622908710647E-3"/>
    <n v="4.6965622908710647E-3"/>
    <n v="14089.686872613194"/>
    <n v="0.5"/>
    <n v="7044.8434363065971"/>
    <n v="0.5"/>
    <n v="7044.8434363065971"/>
  </r>
  <r>
    <x v="11"/>
    <s v="DEPARTAMENTO DE CIÊNCIA DA COMPUTAÇÃO"/>
    <n v="1.5"/>
    <n v="23.5"/>
    <n v="107.16666666666666"/>
    <n v="5990"/>
    <n v="840"/>
    <n v="187615"/>
    <n v="15360"/>
    <n v="1.2109929078014185"/>
    <n v="202975"/>
    <n v="1.3187525929189722E-2"/>
    <n v="1.106441437944866E-2"/>
    <n v="1.4447490226036941E-2"/>
    <n v="1.2899810178225108E-2"/>
    <n v="1.9349715267337662E-2"/>
    <n v="1.0163317016964659E-2"/>
    <n v="1.0163317016964659E-2"/>
    <n v="1.0163317016964659E-2"/>
    <n v="30489.951050893975"/>
    <n v="0.5"/>
    <n v="15244.975525446987"/>
    <n v="0.5"/>
    <n v="15244.975525446987"/>
  </r>
  <r>
    <x v="11"/>
    <s v="DEPARTAMENTO DE INFORMAÇÕES E SISTEMAS"/>
    <n v="1.5"/>
    <n v="27.5"/>
    <n v="132.33333333333331"/>
    <n v="5880"/>
    <n v="1170"/>
    <n v="227750"/>
    <n v="15420"/>
    <n v="1.0681818181818181"/>
    <n v="243170"/>
    <n v="1.1632335196691105E-2"/>
    <n v="1.3255492768323838E-2"/>
    <n v="1.7840291196692584E-2"/>
    <n v="1.4242706387235843E-2"/>
    <n v="2.1364059580853766E-2"/>
    <n v="1.1221338778873562E-2"/>
    <n v="1.1221338778873562E-2"/>
    <n v="1.1221338778873562E-2"/>
    <n v="33664.016336620683"/>
    <n v="0.5"/>
    <n v="16832.008168310342"/>
    <n v="0.5"/>
    <n v="16832.008168310342"/>
  </r>
  <r>
    <x v="11"/>
    <s v="DEPARTAMENTO DE SISTEMAS DE COMPUTAÇÃO"/>
    <n v="1.5"/>
    <n v="37"/>
    <n v="127.08333333333334"/>
    <n v="8410"/>
    <n v="1080"/>
    <n v="318870"/>
    <n v="9240"/>
    <n v="1.0686936936936937"/>
    <n v="328110"/>
    <n v="1.1637909442041256E-2"/>
    <n v="1.7885675585864763E-2"/>
    <n v="1.7132521457780978E-2"/>
    <n v="1.5552035495228997E-2"/>
    <n v="2.3328053242843497E-2"/>
    <n v="1.225291417573765E-2"/>
    <n v="1.225291417573765E-2"/>
    <n v="1.225291417573765E-2"/>
    <n v="36758.742527212948"/>
    <n v="0.5"/>
    <n v="18379.371263606474"/>
    <n v="0.5"/>
    <n v="18379.371263606474"/>
  </r>
  <r>
    <x v="12"/>
    <s v="DEPARTAMENTO DE ENERGIA NUCLEAR"/>
    <n v="2"/>
    <n v="22"/>
    <n v="110.74999999999999"/>
    <n v="3738"/>
    <n v="4783"/>
    <n v="39502"/>
    <n v="16050"/>
    <n v="1.6138257575757575"/>
    <n v="55552"/>
    <n v="1.7574313512589524E-2"/>
    <n v="3.0282071565815101E-3"/>
    <n v="1.4930571158944863E-2"/>
    <n v="1.1844363942705299E-2"/>
    <n v="2.3688727885410599E-2"/>
    <n v="1.244235627768824E-2"/>
    <n v="1.244235627768824E-2"/>
    <n v="1.244235627768824E-2"/>
    <n v="37327.068833064724"/>
    <n v="0.6"/>
    <n v="22396.241299838835"/>
    <n v="0.4"/>
    <n v="14930.827533225891"/>
  </r>
  <r>
    <x v="12"/>
    <s v="DEPARTAMENTO DE ENGENHARIA BIOMÉDICA"/>
    <n v="2"/>
    <n v="11"/>
    <n v="51.333333333333329"/>
    <n v="2430"/>
    <n v="480"/>
    <n v="21855"/>
    <n v="2505"/>
    <n v="1.1022727272727273"/>
    <n v="24360"/>
    <n v="1.2003579937011035E-2"/>
    <n v="1.3278932591864485E-3"/>
    <n v="6.9204152249134959E-3"/>
    <n v="6.7506294737036598E-3"/>
    <n v="1.350125894740732E-2"/>
    <n v="7.091451885199291E-3"/>
    <n v="7.091451885199291E-3"/>
    <n v="7.091451885199291E-3"/>
    <n v="21274.355655597872"/>
    <n v="0.6"/>
    <n v="12764.613393358723"/>
    <n v="0.4"/>
    <n v="8509.7422622391496"/>
  </r>
  <r>
    <x v="12"/>
    <s v="DEPARTAMENTO DE ENGENHARIA CARTOGRÁFICA"/>
    <n v="2"/>
    <n v="21"/>
    <n v="81.083333333333343"/>
    <n v="7411"/>
    <n v="990"/>
    <n v="75271"/>
    <n v="9480"/>
    <n v="1.6668650793650794"/>
    <n v="84751"/>
    <n v="1.8151903543759233E-2"/>
    <n v="4.6198801974265472E-3"/>
    <n v="1.0931110412079274E-2"/>
    <n v="1.1234298051088351E-2"/>
    <n v="2.2468596102176702E-2"/>
    <n v="1.1801489683831292E-2"/>
    <n v="1.1801489683831292E-2"/>
    <n v="1.1801489683831292E-2"/>
    <n v="35404.469051493877"/>
    <n v="0.6"/>
    <n v="21242.681430896326"/>
    <n v="0.4"/>
    <n v="14161.787620597552"/>
  </r>
  <r>
    <x v="12"/>
    <s v="DEPARTAMENTO DE ENGENHARIA CIVIL"/>
    <n v="2"/>
    <n v="51"/>
    <n v="256.40000000000003"/>
    <n v="10785"/>
    <n v="5568"/>
    <n v="372030"/>
    <n v="40721"/>
    <n v="1.3360294117647058"/>
    <n v="412751"/>
    <n v="1.454915416622435E-2"/>
    <n v="2.2499559549362304E-2"/>
    <n v="3.4566125915606899E-2"/>
    <n v="2.3871613210397852E-2"/>
    <n v="4.7743226420795704E-2"/>
    <n v="2.5076831303370007E-2"/>
    <n v="2.5076831303370007E-2"/>
    <n v="2.5076831303370007E-2"/>
    <n v="75230.493910110017"/>
    <n v="0.6"/>
    <n v="45138.29634606601"/>
    <n v="0.4"/>
    <n v="30092.197564044007"/>
  </r>
  <r>
    <x v="12"/>
    <s v="DEPARTAMENTO DE ENGENHARIA DE MINAS"/>
    <n v="2"/>
    <n v="12"/>
    <n v="20.333333333333332"/>
    <n v="2850"/>
    <n v="390"/>
    <n v="10770"/>
    <n v="555"/>
    <n v="1.125"/>
    <n v="11325"/>
    <n v="1.2251076430557653E-2"/>
    <n v="6.1733953859961115E-4"/>
    <n v="2.7412034332449562E-3"/>
    <n v="5.2032064674674069E-3"/>
    <n v="1.0406412934934814E-2"/>
    <n v="5.4659033585736172E-3"/>
    <n v="5.4659033585736172E-3"/>
    <n v="5.4659033585736172E-3"/>
    <n v="16397.71007572085"/>
    <n v="0.6"/>
    <n v="9838.6260454325093"/>
    <n v="0.4"/>
    <n v="6559.0840302883407"/>
  </r>
  <r>
    <x v="12"/>
    <s v="DEPARTAMENTO DE ENGENHARIA DE PRODUÇÃO"/>
    <n v="2"/>
    <n v="18"/>
    <n v="125.08333333333333"/>
    <n v="3180"/>
    <n v="1832"/>
    <n v="66480"/>
    <n v="21926"/>
    <n v="1.1601851851851852"/>
    <n v="88406"/>
    <n v="1.2634237668715013E-2"/>
    <n v="4.8191186975220512E-3"/>
    <n v="1.6862894890576553E-2"/>
    <n v="1.1438750418937873E-2"/>
    <n v="2.2877500837875746E-2"/>
    <n v="1.201626434078258E-2"/>
    <n v="1.201626434078258E-2"/>
    <n v="1.201626434078258E-2"/>
    <n v="36048.793022347738"/>
    <n v="0.6"/>
    <n v="21629.275813408643"/>
    <n v="0.4"/>
    <n v="14419.517208939096"/>
  </r>
  <r>
    <x v="12"/>
    <s v="DEPARTAMENTO DE ENGENHARIA ELÉTRICA E SISTEMAS DE POTÊNCIA"/>
    <n v="2"/>
    <n v="24.5"/>
    <n v="23.999999999999996"/>
    <n v="6510"/>
    <n v="540"/>
    <n v="185610"/>
    <n v="5070"/>
    <n v="1.1989795918367347"/>
    <n v="190680"/>
    <n v="1.3056702771796141E-2"/>
    <n v="1.0394198959838752E-2"/>
    <n v="3.2355188064530625E-3"/>
    <n v="8.8954735126959856E-3"/>
    <n v="1.7790947025391971E-2"/>
    <n v="9.3445837394981694E-3"/>
    <n v="9.3445837394981694E-3"/>
    <n v="9.3445837394981694E-3"/>
    <n v="28033.751218494508"/>
    <n v="0.6"/>
    <n v="16820.250731096705"/>
    <n v="0.4"/>
    <n v="11213.500487397803"/>
  </r>
  <r>
    <x v="12"/>
    <s v="DEPARTAMENTO DE ENGENHARIA ELETRÔNICA E SISTEMAS"/>
    <n v="2"/>
    <n v="28"/>
    <n v="84.416666666666657"/>
    <n v="5280"/>
    <n v="1530"/>
    <n v="86610"/>
    <n v="6195"/>
    <n v="1.0133928571428572"/>
    <n v="92805"/>
    <n v="1.1035691864034079E-2"/>
    <n v="5.0589135434646283E-3"/>
    <n v="1.1380488024086642E-2"/>
    <n v="9.1583644771951172E-3"/>
    <n v="1.8316728954390234E-2"/>
    <n v="9.6207474117988509E-3"/>
    <n v="9.6207474117988509E-3"/>
    <n v="9.6207474117988509E-3"/>
    <n v="28862.242235396552"/>
    <n v="0.6"/>
    <n v="17317.345341237931"/>
    <n v="0.4"/>
    <n v="11544.896894158621"/>
  </r>
  <r>
    <x v="12"/>
    <s v="DEPARTAMENTO DE ENGENHARIA MECÂNICA"/>
    <n v="2"/>
    <n v="62.5"/>
    <n v="113.59999999999995"/>
    <n v="15780"/>
    <n v="2985"/>
    <n v="280225"/>
    <n v="11220"/>
    <n v="1.2509999999999999"/>
    <n v="291445"/>
    <n v="1.362319699078011E-2"/>
    <n v="1.5887021794893041E-2"/>
    <n v="1.5314789017211158E-2"/>
    <n v="1.4941669267628103E-2"/>
    <n v="2.9883338535256206E-2"/>
    <n v="1.5696036807929383E-2"/>
    <n v="1.5696036807929383E-2"/>
    <n v="1.5696036807929383E-2"/>
    <n v="47088.110423788152"/>
    <n v="0.6"/>
    <n v="28252.866254272889"/>
    <n v="0.4"/>
    <n v="18835.244169515263"/>
  </r>
  <r>
    <x v="12"/>
    <s v="DEPARTAMENTO DE ENGENHARIA QUIMICA"/>
    <n v="2"/>
    <n v="39.5"/>
    <n v="168"/>
    <n v="11486"/>
    <n v="1867"/>
    <n v="266023"/>
    <n v="13710"/>
    <n v="1.4085443037974683"/>
    <n v="279733"/>
    <n v="1.5338830152577249E-2"/>
    <n v="1.5248586415106846E-2"/>
    <n v="2.2648631645171443E-2"/>
    <n v="1.7745349404285179E-2"/>
    <n v="3.5490698808570358E-2"/>
    <n v="1.8641267747953782E-2"/>
    <n v="1.8641267747953782E-2"/>
    <n v="1.8641267747953782E-2"/>
    <n v="55923.803243861345"/>
    <n v="0.6"/>
    <n v="33554.281946316805"/>
    <n v="0.4"/>
    <n v="22369.521297544539"/>
  </r>
  <r>
    <x v="12"/>
    <s v="DEPARTAMENTO DE GEOLOGIA"/>
    <n v="2"/>
    <n v="29"/>
    <n v="125.00000000000001"/>
    <n v="8340"/>
    <n v="2445"/>
    <n v="83970"/>
    <n v="10020"/>
    <n v="1.5495689655172413"/>
    <n v="93990"/>
    <n v="1.6874566960863896E-2"/>
    <n v="5.1235093362452496E-3"/>
    <n v="1.6851660450276373E-2"/>
    <n v="1.2949912249128505E-2"/>
    <n v="2.589982449825701E-2"/>
    <n v="1.3603720955205111E-2"/>
    <n v="1.3603720955205111E-2"/>
    <n v="1.3603720955205111E-2"/>
    <n v="40811.162865615333"/>
    <n v="0.6"/>
    <n v="24486.6977193692"/>
    <n v="0.4"/>
    <n v="16324.465146246133"/>
  </r>
  <r>
    <x v="12"/>
    <s v="DEPARTAMENTO DE OCEANOGRAFIA"/>
    <n v="2"/>
    <n v="28"/>
    <n v="115.33333333333333"/>
    <n v="4170"/>
    <n v="5130"/>
    <n v="33815"/>
    <n v="13155"/>
    <n v="1.3839285714285714"/>
    <n v="46970"/>
    <n v="1.5070768624892351E-2"/>
    <n v="2.5603918876842152E-3"/>
    <n v="1.5548465375454998E-2"/>
    <n v="1.1059875296010524E-2"/>
    <n v="2.2119750592021047E-2"/>
    <n v="1.1618260759752943E-2"/>
    <n v="1.1618260759752943E-2"/>
    <n v="1.1618260759752943E-2"/>
    <n v="34854.782279258827"/>
    <n v="0.6"/>
    <n v="20912.869367555297"/>
    <n v="0.4"/>
    <n v="13941.91291170353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x v="0"/>
    <s v="NÚCLEO DE CIÊNCIAS DA VIDA - CAA"/>
    <n v="19104.989684014417"/>
    <n v="19104.989684014417"/>
  </r>
  <r>
    <x v="0"/>
    <s v="NÚCLEO DE DESIGN E COMUNICAÇÃO - CAA"/>
    <n v="21538.202813779237"/>
    <n v="21538.202813779237"/>
  </r>
  <r>
    <x v="0"/>
    <s v="NÚCLEO DE FORMAÇÃO DE DOCENTES - CAA"/>
    <n v="41191.57003572752"/>
    <n v="41191.57003572752"/>
  </r>
  <r>
    <x v="0"/>
    <s v="NÚCLEO DE GESTÃO - CAA"/>
    <n v="14416.624054316866"/>
    <n v="14416.624054316866"/>
  </r>
  <r>
    <x v="0"/>
    <s v="NÚCLEO DE TECNOLOGIA - CAA"/>
    <n v="62744.893936808672"/>
    <n v="62744.893936808672"/>
  </r>
  <r>
    <x v="0"/>
    <s v="NÚCLEO INTERDISCIPLINAR DE CIÊNCIAS EXATAS E DA NATUREZA - CAA"/>
    <n v="20666.788739318428"/>
    <n v="20666.788739318428"/>
  </r>
  <r>
    <x v="1"/>
    <s v="DEPARTAMENTO DE ARQUITETURA E URBANISMO"/>
    <n v="16244.849649537175"/>
    <n v="16244.849649537175"/>
  </r>
  <r>
    <x v="1"/>
    <s v="DEPARTAMENTO DE CIÊNCIA DA INFORMAÇÃO"/>
    <n v="17065.06069206239"/>
    <n v="17065.06069206239"/>
  </r>
  <r>
    <x v="1"/>
    <s v="DEPARTAMENTO DE COMUNICAÇÃO SOCIAL"/>
    <n v="20000.014221628961"/>
    <n v="20000.014221628961"/>
  </r>
  <r>
    <x v="1"/>
    <s v="DEPARTAMENTO DE DESIGN"/>
    <n v="10655.215516405131"/>
    <n v="10655.215516405131"/>
  </r>
  <r>
    <x v="1"/>
    <s v="DEPARTAMENTO DE EXPRESSAO GRAFICA"/>
    <n v="11363.61122737496"/>
    <n v="11363.61122737496"/>
  </r>
  <r>
    <x v="1"/>
    <s v="DEPARTAMENTO DE LETRAS"/>
    <n v="26339.810768607309"/>
    <n v="26339.810768607309"/>
  </r>
  <r>
    <x v="1"/>
    <s v="DEPARTAMENTO DE MÚSICA"/>
    <n v="11536.052275799575"/>
    <n v="11536.052275799575"/>
  </r>
  <r>
    <x v="1"/>
    <s v="DEPARTAMENTO TEORIA DA ARTE E EXPRESSÃO ARTÍSTICA"/>
    <n v="11436.666783303497"/>
    <n v="11436.666783303497"/>
  </r>
  <r>
    <x v="2"/>
    <s v="CENTRO ACADÊMICO DE VITÓRIA"/>
    <n v="74548.969741910274"/>
    <n v="0"/>
  </r>
  <r>
    <x v="2"/>
    <s v="NÚCLEO DE EDUCAÇÃO FÍSICA DE CIÊNCIAS DO ESPORTE - CAV"/>
    <n v="10340.092848342836"/>
    <n v="10340.092848342836"/>
  </r>
  <r>
    <x v="2"/>
    <s v="NÚCLEO DE ENFERMAGEM - CAV"/>
    <n v="12332.647104592357"/>
    <n v="12332.647104592357"/>
  </r>
  <r>
    <x v="2"/>
    <s v="NÚCLEO DE LICENCIATURA EM CIÊNCIAS BIOLÓGICAS - CAV"/>
    <n v="11538.174346607962"/>
    <n v="11538.174346607962"/>
  </r>
  <r>
    <x v="2"/>
    <s v="NÚCLEO DE NUTRIÇÃO - CAV"/>
    <n v="7349.1643409435173"/>
    <n v="7349.1643409435173"/>
  </r>
  <r>
    <x v="2"/>
    <s v="NÚCLEO DE SAÚDE COLETIVA - CAV"/>
    <n v="7848.617539412975"/>
    <n v="7848.617539412975"/>
  </r>
  <r>
    <x v="3"/>
    <s v="DEPARTAMENTO DE ANATOMIA"/>
    <n v="13783.738703842906"/>
    <n v="13783.738703842906"/>
  </r>
  <r>
    <x v="3"/>
    <s v="DEPARTAMENTO DE ANTIBIÓTICOS"/>
    <n v="15751.83175746987"/>
    <n v="15751.83175746987"/>
  </r>
  <r>
    <x v="3"/>
    <s v="DEPARTAMENTO DE BIOFÍSICA E RADIOBIOLOGIA"/>
    <n v="21098.247610211431"/>
    <n v="21098.247610211431"/>
  </r>
  <r>
    <x v="3"/>
    <s v="DEPARTAMENTO DE BIOQUÍMICA"/>
    <n v="27332.367027629422"/>
    <n v="27332.367027629422"/>
  </r>
  <r>
    <x v="3"/>
    <s v="DEPARTAMENTO DE BOTÂNICA"/>
    <n v="24095.908923213119"/>
    <n v="24095.908923213119"/>
  </r>
  <r>
    <x v="3"/>
    <s v="DEPARTAMENTO DE GENÉTICA"/>
    <n v="15037.596487231596"/>
    <n v="15037.596487231596"/>
  </r>
  <r>
    <x v="3"/>
    <s v="DEPARTAMENTO DE HISTOLOGIA E EMBRIOLOGIA"/>
    <n v="13651.32877542502"/>
    <n v="13651.32877542502"/>
  </r>
  <r>
    <x v="3"/>
    <s v="DEPARTAMENTO DE MICOLOGIA"/>
    <n v="18607.84649139053"/>
    <n v="18607.84649139053"/>
  </r>
  <r>
    <x v="3"/>
    <s v="DEPARTAMENTO DE ZOOLOGIA"/>
    <n v="18458.486058530027"/>
    <n v="18458.486058530027"/>
  </r>
  <r>
    <x v="3"/>
    <s v="DEPARTAMENTO FISIOLOGIA E FARMACOLOGIA"/>
    <n v="16281.426548782474"/>
    <n v="16281.426548782474"/>
  </r>
  <r>
    <x v="4"/>
    <s v="DEPARTAMENTO DE ESTATÍSTICA"/>
    <n v="7743.3474581131277"/>
    <n v="15486.694939456298"/>
  </r>
  <r>
    <x v="4"/>
    <s v="DEPARTAMENTO DE FÍSICA"/>
    <n v="35107.151849064197"/>
    <n v="70214.303803449846"/>
  </r>
  <r>
    <x v="4"/>
    <s v="DEPARTAMENTO DE MATEMÁTICA"/>
    <n v="12740.490114881704"/>
    <n v="25480.980267984876"/>
  </r>
  <r>
    <x v="4"/>
    <s v="DEPARTAMENTO DE QUÍMICA FUNDAMENTAL"/>
    <n v="27738.76398019624"/>
    <n v="55477.528043608771"/>
  </r>
  <r>
    <x v="5"/>
    <s v="DEPARTAMENTO DA TEORIA GERAL DO DIREITO E DIREITO PRIVADO"/>
    <n v="11572.768589737227"/>
    <n v="5786.383426911013"/>
  </r>
  <r>
    <x v="5"/>
    <s v="DEPARTAMENTO DE DIREITO PÚBLICO ESPECIALIZADO"/>
    <n v="12473.814801911296"/>
    <n v="6236.9064654195854"/>
  </r>
  <r>
    <x v="5"/>
    <s v="DEPARTAMENTO DE DIREITO PÚBLICO GERAL E PROCESSUAL"/>
    <n v="12440.657383096348"/>
    <n v="6220.3277584989173"/>
  </r>
  <r>
    <x v="6"/>
    <s v="DIRETORIA DE CIÊNCIAS MÉDICAS"/>
    <n v="120787.02724708598"/>
    <n v="0"/>
  </r>
  <r>
    <x v="7"/>
    <s v="DEPARTAMENTO DE CIÊNCIAS FARMACÊUTICAS"/>
    <n v="31266.979266689414"/>
    <n v="62533.958627179767"/>
  </r>
  <r>
    <x v="7"/>
    <s v="DEPARTAMENTO DE CLÍNICA E ODONTOLOGIA PREVENTIVA"/>
    <n v="26452.713736740101"/>
    <n v="52905.427552838344"/>
  </r>
  <r>
    <x v="7"/>
    <s v="DEPARTAMENTO DE EDUCAÇÃO FÍSICA"/>
    <n v="12787.226444132079"/>
    <n v="25574.452926625836"/>
  </r>
  <r>
    <x v="7"/>
    <s v="DEPARTAMENTO DE ENFERMAGEM"/>
    <n v="21111.271180907377"/>
    <n v="42222.542425148567"/>
  </r>
  <r>
    <x v="7"/>
    <s v="DEPARTAMENTO DE FISIOTERAPIA"/>
    <n v="25861.973093030287"/>
    <n v="51723.946263646489"/>
  </r>
  <r>
    <x v="7"/>
    <s v="DEPARTAMENTO DE FONOAUDIOLOGIA"/>
    <n v="10355.433985604664"/>
    <n v="20710.868002275631"/>
  </r>
  <r>
    <x v="7"/>
    <s v="DEPARTAMENTO DE NUTRIÇÃO"/>
    <n v="10792.418782476741"/>
    <n v="21584.837597330737"/>
  </r>
  <r>
    <x v="7"/>
    <s v="DEPARTAMENTO DE PRÓTESE E CIRURGIA BUCO-FACIAL"/>
    <n v="31464.803863941273"/>
    <n v="62929.607822276957"/>
  </r>
  <r>
    <x v="7"/>
    <s v="DEPARTAMENTO DE TERAPIA OCUPACIONAL"/>
    <n v="6763.6564591648939"/>
    <n v="13527.312938620757"/>
  </r>
  <r>
    <x v="8"/>
    <s v="DEPARTAMENTO DE CIÊNCIAS ADMINISTRATIVAS"/>
    <n v="17443.588596833608"/>
    <n v="17443.588596833608"/>
  </r>
  <r>
    <x v="8"/>
    <s v="DEPARTAMENTO DE CIÊNCIAS CONTÁBEIS E ATUARIAIS"/>
    <n v="12459.608347831119"/>
    <n v="12459.608347831119"/>
  </r>
  <r>
    <x v="8"/>
    <s v="DEPARTAMENTO DE CIÊNCIAS ECONÔMICAS"/>
    <n v="8336.8932372458185"/>
    <n v="8336.8932372458185"/>
  </r>
  <r>
    <x v="8"/>
    <s v="DEPARTAMENTO DE HOTELARIA E TURISMO"/>
    <n v="14259.409240390401"/>
    <n v="14259.409240390401"/>
  </r>
  <r>
    <x v="8"/>
    <s v="DEPARTAMENTO DE SERVIÇO SOCIAL"/>
    <n v="7885.0602207438205"/>
    <n v="7885.0602207438205"/>
  </r>
  <r>
    <x v="9"/>
    <s v="DEPARTAMENTO DE ADMINISTRAÇÃO ESCOLAR E PLANEJAMENTO EDUCACIONAL"/>
    <n v="8296.6724811276526"/>
    <n v="8296.6724811276526"/>
  </r>
  <r>
    <x v="9"/>
    <s v="DEPARTAMENTO DE FUNDAMENTOS SÓCIO-FILOSOFICOS DA EDUCAÇÃO"/>
    <n v="7480.0813794440419"/>
    <n v="7480.0813794440419"/>
  </r>
  <r>
    <x v="9"/>
    <s v="DEPARTAMENTO DE MÉTODOS E TÉCNICAS DE ENSINO"/>
    <n v="15084.928676621537"/>
    <n v="15084.928676621537"/>
  </r>
  <r>
    <x v="9"/>
    <s v="DEPARTAMENTO DE PSICOLOGIA E ORIENTAÇÃO EDUCACIONAIS"/>
    <n v="9621.4126298903866"/>
    <n v="9621.4126298903866"/>
  </r>
  <r>
    <x v="10"/>
    <s v="DEPARTAMENTO DE ANTROPOLOGIA E MUSEOLOGIA"/>
    <n v="6930.411207766253"/>
    <n v="6930.411207766253"/>
  </r>
  <r>
    <x v="10"/>
    <s v="DEPARTAMENTO DE ARQUEOLOGIA"/>
    <n v="6399.6735699036717"/>
    <n v="6399.6735699036717"/>
  </r>
  <r>
    <x v="10"/>
    <s v="DEPARTAMENTO DE CIÊNCIA POLÍTICA"/>
    <n v="5453.8854457720181"/>
    <n v="5453.8854457720181"/>
  </r>
  <r>
    <x v="10"/>
    <s v="DEPARTAMENTO DE CIÊNCIAS GEOGRÁFICAS"/>
    <n v="16583.628667439527"/>
    <n v="16583.628667439527"/>
  </r>
  <r>
    <x v="10"/>
    <s v="DEPARTAMENTO DE FILOSOFIA"/>
    <n v="7286.2815035509138"/>
    <n v="7286.2815035509138"/>
  </r>
  <r>
    <x v="10"/>
    <s v="DEPARTAMENTO DE HISTÓRIA"/>
    <n v="7450.277090777503"/>
    <n v="7450.277090777503"/>
  </r>
  <r>
    <x v="10"/>
    <s v="DEPARTAMENTO DE PSICOLOGIA"/>
    <n v="9774.0195213281058"/>
    <n v="9774.0195213281058"/>
  </r>
  <r>
    <x v="10"/>
    <s v="DEPARTAMENTO DE SOCIOLOGIA"/>
    <n v="7044.8434363065971"/>
    <n v="7044.8434363065971"/>
  </r>
  <r>
    <x v="11"/>
    <s v="DEPARTAMENTO DE CIÊNCIA DA COMPUTAÇÃO"/>
    <n v="15244.975525446987"/>
    <n v="15244.975525446987"/>
  </r>
  <r>
    <x v="11"/>
    <s v="DEPARTAMENTO DE INFORMAÇÕES E SISTEMAS"/>
    <n v="16832.008168310342"/>
    <n v="16832.008168310342"/>
  </r>
  <r>
    <x v="11"/>
    <s v="DEPARTAMENTO DE SISTEMAS DE COMPUTAÇÃO"/>
    <n v="18379.371263606474"/>
    <n v="18379.371263606474"/>
  </r>
  <r>
    <x v="12"/>
    <s v="DEPARTAMENTO DE ENERGIA NUCLEAR"/>
    <n v="14930.827533225891"/>
    <n v="22396.241299838835"/>
  </r>
  <r>
    <x v="12"/>
    <s v="DEPARTAMENTO DE ENGENHARIA BIOMÉDICA"/>
    <n v="8509.7422622391496"/>
    <n v="12764.613393358723"/>
  </r>
  <r>
    <x v="12"/>
    <s v="DEPARTAMENTO DE ENGENHARIA CARTOGRÁFICA"/>
    <n v="14161.787620597552"/>
    <n v="21242.681430896326"/>
  </r>
  <r>
    <x v="12"/>
    <s v="DEPARTAMENTO DE ENGENHARIA CIVIL"/>
    <n v="30092.197564044007"/>
    <n v="45138.29634606601"/>
  </r>
  <r>
    <x v="12"/>
    <s v="DEPARTAMENTO DE ENGENHARIA DE MINAS"/>
    <n v="6559.0840302883407"/>
    <n v="9838.6260454325093"/>
  </r>
  <r>
    <x v="12"/>
    <s v="DEPARTAMENTO DE ENGENHARIA DE PRODUÇÃO"/>
    <n v="14419.517208939096"/>
    <n v="21629.275813408643"/>
  </r>
  <r>
    <x v="12"/>
    <s v="DEPARTAMENTO DE ENGENHARIA ELÉTRICA E SISTEMAS DE POTÊNCIA"/>
    <n v="11213.500487397803"/>
    <n v="16820.250731096705"/>
  </r>
  <r>
    <x v="12"/>
    <s v="DEPARTAMENTO DE ENGENHARIA ELETRÔNICA E SISTEMAS"/>
    <n v="11544.896894158621"/>
    <n v="17317.345341237931"/>
  </r>
  <r>
    <x v="12"/>
    <s v="DEPARTAMENTO DE ENGENHARIA MECÂNICA"/>
    <n v="18835.244169515263"/>
    <n v="28252.866254272889"/>
  </r>
  <r>
    <x v="12"/>
    <s v="DEPARTAMENTO DE ENGENHARIA QUIMICA"/>
    <n v="22369.521297544539"/>
    <n v="33554.281946316805"/>
  </r>
  <r>
    <x v="12"/>
    <s v="DEPARTAMENTO DE GEOLOGIA"/>
    <n v="16324.465146246133"/>
    <n v="24486.6977193692"/>
  </r>
  <r>
    <x v="12"/>
    <s v="DEPARTAMENTO DE OCEANOGRAFIA"/>
    <n v="13941.912911703532"/>
    <n v="20912.869367555297"/>
  </r>
  <r>
    <x v="13"/>
    <m/>
    <m/>
    <m/>
  </r>
  <r>
    <x v="13"/>
    <m/>
    <m/>
    <m/>
  </r>
  <r>
    <x v="13"/>
    <m/>
    <m/>
    <m/>
  </r>
  <r>
    <x v="13"/>
    <m/>
    <m/>
    <m/>
  </r>
  <r>
    <x v="13"/>
    <m/>
    <m/>
    <m/>
  </r>
  <r>
    <x v="1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4" minRefreshableVersion="3" showCalcMbrs="0" useAutoFormatting="1" itemPrintTitles="1" createdVersion="3" indent="0" outline="1" outlineData="1" multipleFieldFilters="0" rowHeaderCaption="CENTRO">
  <location ref="AB64:AC78" firstHeaderRow="1" firstDataRow="1" firstDataCol="1"/>
  <pivotFields count="24">
    <pivotField axis="axisRow" showAll="0">
      <items count="15">
        <item x="1"/>
        <item m="1" x="13"/>
        <item x="4"/>
        <item x="5"/>
        <item x="7"/>
        <item x="8"/>
        <item x="9"/>
        <item x="10"/>
        <item x="11"/>
        <item x="12"/>
        <item x="0"/>
        <item x="2"/>
        <item x="6"/>
        <item x="3"/>
        <item t="default"/>
      </items>
    </pivotField>
    <pivotField showAll="0"/>
    <pivotField showAll="0"/>
    <pivotField showAll="0"/>
    <pivotField showAll="0" defaultSubtotal="0"/>
    <pivotField numFmtId="4" showAll="0"/>
    <pivotField numFmtId="4" showAll="0"/>
    <pivotField numFmtId="4" showAll="0"/>
    <pivotField numFmtId="4" showAll="0"/>
    <pivotField showAll="0"/>
    <pivotField numFmtId="4" showAll="0"/>
    <pivotField showAll="0"/>
    <pivotField showAll="0"/>
    <pivotField numFmtId="165" showAll="0"/>
    <pivotField numFmtId="165" showAll="0"/>
    <pivotField numFmtId="166" showAll="0"/>
    <pivotField showAll="0"/>
    <pivotField numFmtId="165" showAll="0" defaultSubtotal="0"/>
    <pivotField showAll="0"/>
    <pivotField numFmtId="4" showAll="0"/>
    <pivotField showAll="0"/>
    <pivotField numFmtId="4" showAll="0" defaultSubtotal="0"/>
    <pivotField showAll="0"/>
    <pivotField dataField="1" numFmtId="4" showAll="0" defaultSubtotal="0"/>
  </pivotFields>
  <rowFields count="1">
    <field x="0"/>
  </rowFields>
  <rowItems count="14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Soma de ALOCAÇÃO CENTRO 2020" fld="23" baseField="0" baseItem="0"/>
  </dataFields>
  <formats count="3">
    <format dxfId="2">
      <pivotArea outline="0" collapsedLevelsAreSubtotals="1" fieldPosition="0"/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9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18" firstHeaderRow="0" firstDataRow="1" firstDataCol="1"/>
  <pivotFields count="4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dataField="1"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oma de ALOCAÇÃO CENTRO 2020" fld="2" baseField="0" baseItem="0"/>
    <dataField name="Soma de ALOCAÇÃO DEPART 2020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"/>
  <sheetViews>
    <sheetView tabSelected="1" topLeftCell="D1" workbookViewId="0">
      <selection activeCell="M3" sqref="M3"/>
    </sheetView>
  </sheetViews>
  <sheetFormatPr defaultRowHeight="13.2" x14ac:dyDescent="0.25"/>
  <cols>
    <col min="1" max="1" width="11.44140625" style="95" bestFit="1" customWidth="1"/>
    <col min="2" max="2" width="66.5546875" style="95" bestFit="1" customWidth="1"/>
    <col min="3" max="3" width="13.21875" style="95" customWidth="1"/>
    <col min="4" max="11" width="10.33203125" style="95" customWidth="1"/>
    <col min="12" max="12" width="13.109375" style="95" bestFit="1" customWidth="1"/>
    <col min="13" max="13" width="14.5546875" style="96" customWidth="1"/>
    <col min="14" max="14" width="17" style="96" customWidth="1"/>
    <col min="15" max="15" width="9.5546875" style="95" hidden="1" customWidth="1"/>
    <col min="16" max="16" width="16" style="95" hidden="1" customWidth="1"/>
    <col min="17" max="17" width="14.21875" style="95" hidden="1" customWidth="1"/>
    <col min="18" max="18" width="16" style="95" hidden="1" customWidth="1"/>
    <col min="19" max="19" width="15.6640625" style="95" customWidth="1"/>
    <col min="20" max="16384" width="8.88671875" style="95"/>
  </cols>
  <sheetData>
    <row r="1" spans="1:26" x14ac:dyDescent="0.25">
      <c r="A1" s="122" t="s">
        <v>0</v>
      </c>
      <c r="B1" s="122" t="s">
        <v>142</v>
      </c>
      <c r="C1" s="126" t="s">
        <v>159</v>
      </c>
      <c r="D1" s="122" t="s">
        <v>155</v>
      </c>
      <c r="E1" s="122"/>
      <c r="F1" s="122" t="s">
        <v>156</v>
      </c>
      <c r="G1" s="122"/>
      <c r="H1" s="122" t="s">
        <v>157</v>
      </c>
      <c r="I1" s="122"/>
      <c r="J1" s="122" t="s">
        <v>158</v>
      </c>
      <c r="K1" s="122"/>
      <c r="L1" s="123" t="s">
        <v>164</v>
      </c>
      <c r="M1" s="124"/>
      <c r="N1" s="125"/>
      <c r="O1" s="100"/>
      <c r="P1" s="100"/>
      <c r="Q1" s="100"/>
      <c r="R1" s="100"/>
    </row>
    <row r="2" spans="1:26" x14ac:dyDescent="0.25">
      <c r="A2" s="122"/>
      <c r="B2" s="122"/>
      <c r="C2" s="126"/>
      <c r="D2" s="109" t="s">
        <v>95</v>
      </c>
      <c r="E2" s="109" t="s">
        <v>96</v>
      </c>
      <c r="F2" s="109" t="s">
        <v>95</v>
      </c>
      <c r="G2" s="109" t="s">
        <v>96</v>
      </c>
      <c r="H2" s="109" t="s">
        <v>95</v>
      </c>
      <c r="I2" s="109" t="s">
        <v>96</v>
      </c>
      <c r="J2" s="109" t="s">
        <v>95</v>
      </c>
      <c r="K2" s="109" t="s">
        <v>96</v>
      </c>
      <c r="L2" s="110" t="s">
        <v>165</v>
      </c>
      <c r="M2" s="110" t="s">
        <v>95</v>
      </c>
      <c r="N2" s="110" t="s">
        <v>96</v>
      </c>
      <c r="O2" s="100"/>
      <c r="P2" s="101" t="s">
        <v>161</v>
      </c>
      <c r="Q2" s="101" t="s">
        <v>162</v>
      </c>
      <c r="R2" s="101" t="s">
        <v>163</v>
      </c>
      <c r="T2" s="120" t="s">
        <v>166</v>
      </c>
      <c r="U2" s="120"/>
      <c r="V2" s="120"/>
      <c r="W2" s="120"/>
      <c r="X2" s="120"/>
      <c r="Y2" s="120"/>
      <c r="Z2" s="120"/>
    </row>
    <row r="3" spans="1:26" x14ac:dyDescent="0.25">
      <c r="A3" s="102" t="s">
        <v>90</v>
      </c>
      <c r="B3" s="102" t="s">
        <v>101</v>
      </c>
      <c r="C3" s="102">
        <v>19104.989684014399</v>
      </c>
      <c r="D3" s="103">
        <f t="shared" ref="D3:K18" si="0">$C3/8</f>
        <v>2388.1237105017999</v>
      </c>
      <c r="E3" s="103">
        <f t="shared" si="0"/>
        <v>2388.1237105017999</v>
      </c>
      <c r="F3" s="103">
        <f t="shared" si="0"/>
        <v>2388.1237105017999</v>
      </c>
      <c r="G3" s="103">
        <f t="shared" si="0"/>
        <v>2388.1237105017999</v>
      </c>
      <c r="H3" s="103">
        <f t="shared" si="0"/>
        <v>2388.1237105017999</v>
      </c>
      <c r="I3" s="103">
        <f t="shared" si="0"/>
        <v>2388.1237105017999</v>
      </c>
      <c r="J3" s="103">
        <f t="shared" si="0"/>
        <v>2388.1237105017999</v>
      </c>
      <c r="K3" s="103">
        <f t="shared" si="0"/>
        <v>2388.1237105017999</v>
      </c>
      <c r="L3" s="111">
        <f>ROUND(R3,2)</f>
        <v>6368.33</v>
      </c>
      <c r="M3" s="112"/>
      <c r="N3" s="104">
        <f t="shared" ref="N3:N8" si="1">L3-M3</f>
        <v>6368.33</v>
      </c>
      <c r="O3" s="100"/>
      <c r="P3" s="105">
        <v>15920.824736678682</v>
      </c>
      <c r="Q3" s="106">
        <f t="shared" ref="Q3:Q34" si="2">SUM(H3:K3)</f>
        <v>9552.4948420071996</v>
      </c>
      <c r="R3" s="107">
        <f>P3-Q3</f>
        <v>6368.3298946714822</v>
      </c>
      <c r="T3" s="121" t="s">
        <v>167</v>
      </c>
      <c r="U3" s="121"/>
      <c r="V3" s="121"/>
      <c r="W3" s="121"/>
      <c r="X3" s="121"/>
      <c r="Y3" s="121"/>
      <c r="Z3" s="121"/>
    </row>
    <row r="4" spans="1:26" x14ac:dyDescent="0.25">
      <c r="A4" s="102" t="s">
        <v>90</v>
      </c>
      <c r="B4" s="102" t="s">
        <v>102</v>
      </c>
      <c r="C4" s="102">
        <v>21538.202813779237</v>
      </c>
      <c r="D4" s="103">
        <f t="shared" si="0"/>
        <v>2692.2753517224046</v>
      </c>
      <c r="E4" s="103">
        <f t="shared" si="0"/>
        <v>2692.2753517224046</v>
      </c>
      <c r="F4" s="103">
        <f t="shared" si="0"/>
        <v>2692.2753517224046</v>
      </c>
      <c r="G4" s="103">
        <f t="shared" si="0"/>
        <v>2692.2753517224046</v>
      </c>
      <c r="H4" s="103">
        <f t="shared" si="0"/>
        <v>2692.2753517224046</v>
      </c>
      <c r="I4" s="103">
        <f t="shared" si="0"/>
        <v>2692.2753517224046</v>
      </c>
      <c r="J4" s="103">
        <f t="shared" si="0"/>
        <v>2692.2753517224046</v>
      </c>
      <c r="K4" s="103">
        <f t="shared" si="0"/>
        <v>2692.2753517224046</v>
      </c>
      <c r="L4" s="111">
        <f t="shared" ref="L4:L67" si="3">ROUND(R4,2)</f>
        <v>7179.4</v>
      </c>
      <c r="M4" s="112"/>
      <c r="N4" s="104">
        <f t="shared" si="1"/>
        <v>7179.4</v>
      </c>
      <c r="O4" s="100"/>
      <c r="P4" s="105">
        <v>17948.502344816028</v>
      </c>
      <c r="Q4" s="106">
        <f t="shared" si="2"/>
        <v>10769.101406889618</v>
      </c>
      <c r="R4" s="107">
        <f t="shared" ref="R4:R67" si="4">P4-Q4</f>
        <v>7179.4009379264098</v>
      </c>
      <c r="T4" s="121"/>
      <c r="U4" s="121"/>
      <c r="V4" s="121"/>
      <c r="W4" s="121"/>
      <c r="X4" s="121"/>
      <c r="Y4" s="121"/>
      <c r="Z4" s="121"/>
    </row>
    <row r="5" spans="1:26" x14ac:dyDescent="0.25">
      <c r="A5" s="102" t="s">
        <v>90</v>
      </c>
      <c r="B5" s="102" t="s">
        <v>103</v>
      </c>
      <c r="C5" s="102">
        <v>41191.57003572752</v>
      </c>
      <c r="D5" s="103">
        <f t="shared" si="0"/>
        <v>5148.94625446594</v>
      </c>
      <c r="E5" s="103">
        <f t="shared" si="0"/>
        <v>5148.94625446594</v>
      </c>
      <c r="F5" s="103">
        <f t="shared" si="0"/>
        <v>5148.94625446594</v>
      </c>
      <c r="G5" s="103">
        <f t="shared" si="0"/>
        <v>5148.94625446594</v>
      </c>
      <c r="H5" s="103">
        <f t="shared" si="0"/>
        <v>5148.94625446594</v>
      </c>
      <c r="I5" s="103">
        <f t="shared" si="0"/>
        <v>5148.94625446594</v>
      </c>
      <c r="J5" s="103">
        <f t="shared" si="0"/>
        <v>5148.94625446594</v>
      </c>
      <c r="K5" s="103">
        <f t="shared" si="0"/>
        <v>5148.94625446594</v>
      </c>
      <c r="L5" s="111">
        <f t="shared" si="3"/>
        <v>13730.52</v>
      </c>
      <c r="M5" s="112"/>
      <c r="N5" s="104">
        <f t="shared" si="1"/>
        <v>13730.52</v>
      </c>
      <c r="O5" s="100"/>
      <c r="P5" s="105">
        <v>34326.308363106269</v>
      </c>
      <c r="Q5" s="106">
        <f t="shared" si="2"/>
        <v>20595.78501786376</v>
      </c>
      <c r="R5" s="107">
        <f t="shared" si="4"/>
        <v>13730.523345242509</v>
      </c>
      <c r="T5" s="121"/>
      <c r="U5" s="121"/>
      <c r="V5" s="121"/>
      <c r="W5" s="121"/>
      <c r="X5" s="121"/>
      <c r="Y5" s="121"/>
      <c r="Z5" s="121"/>
    </row>
    <row r="6" spans="1:26" x14ac:dyDescent="0.25">
      <c r="A6" s="102" t="s">
        <v>90</v>
      </c>
      <c r="B6" s="102" t="s">
        <v>104</v>
      </c>
      <c r="C6" s="102">
        <v>14416.624054316866</v>
      </c>
      <c r="D6" s="103">
        <f t="shared" si="0"/>
        <v>1802.0780067896083</v>
      </c>
      <c r="E6" s="103">
        <f t="shared" si="0"/>
        <v>1802.0780067896083</v>
      </c>
      <c r="F6" s="103">
        <f t="shared" si="0"/>
        <v>1802.0780067896083</v>
      </c>
      <c r="G6" s="103">
        <f t="shared" si="0"/>
        <v>1802.0780067896083</v>
      </c>
      <c r="H6" s="103">
        <f t="shared" si="0"/>
        <v>1802.0780067896083</v>
      </c>
      <c r="I6" s="103">
        <f t="shared" si="0"/>
        <v>1802.0780067896083</v>
      </c>
      <c r="J6" s="103">
        <f t="shared" si="0"/>
        <v>1802.0780067896083</v>
      </c>
      <c r="K6" s="103">
        <f t="shared" si="0"/>
        <v>1802.0780067896083</v>
      </c>
      <c r="L6" s="111">
        <f t="shared" si="3"/>
        <v>4805.54</v>
      </c>
      <c r="M6" s="112"/>
      <c r="N6" s="104">
        <f t="shared" si="1"/>
        <v>4805.54</v>
      </c>
      <c r="O6" s="100"/>
      <c r="P6" s="105">
        <v>12013.853378597389</v>
      </c>
      <c r="Q6" s="106">
        <f t="shared" si="2"/>
        <v>7208.312027158433</v>
      </c>
      <c r="R6" s="107">
        <f t="shared" si="4"/>
        <v>4805.5413514389556</v>
      </c>
      <c r="T6" s="121"/>
      <c r="U6" s="121"/>
      <c r="V6" s="121"/>
      <c r="W6" s="121"/>
      <c r="X6" s="121"/>
      <c r="Y6" s="121"/>
      <c r="Z6" s="121"/>
    </row>
    <row r="7" spans="1:26" x14ac:dyDescent="0.25">
      <c r="A7" s="102" t="s">
        <v>90</v>
      </c>
      <c r="B7" s="102" t="s">
        <v>105</v>
      </c>
      <c r="C7" s="102">
        <v>62744.893936808672</v>
      </c>
      <c r="D7" s="103">
        <f t="shared" si="0"/>
        <v>7843.111742101084</v>
      </c>
      <c r="E7" s="103">
        <f t="shared" si="0"/>
        <v>7843.111742101084</v>
      </c>
      <c r="F7" s="103">
        <f t="shared" si="0"/>
        <v>7843.111742101084</v>
      </c>
      <c r="G7" s="103">
        <f t="shared" si="0"/>
        <v>7843.111742101084</v>
      </c>
      <c r="H7" s="103">
        <f t="shared" si="0"/>
        <v>7843.111742101084</v>
      </c>
      <c r="I7" s="103">
        <f t="shared" si="0"/>
        <v>7843.111742101084</v>
      </c>
      <c r="J7" s="103">
        <f t="shared" si="0"/>
        <v>7843.111742101084</v>
      </c>
      <c r="K7" s="103">
        <f t="shared" si="0"/>
        <v>7843.111742101084</v>
      </c>
      <c r="L7" s="111">
        <f t="shared" si="3"/>
        <v>20914.96</v>
      </c>
      <c r="M7" s="112"/>
      <c r="N7" s="104">
        <f t="shared" si="1"/>
        <v>20914.96</v>
      </c>
      <c r="O7" s="100"/>
      <c r="P7" s="105">
        <v>52287.411614007229</v>
      </c>
      <c r="Q7" s="106">
        <f t="shared" si="2"/>
        <v>31372.446968404336</v>
      </c>
      <c r="R7" s="107">
        <f t="shared" si="4"/>
        <v>20914.964645602893</v>
      </c>
      <c r="T7" s="121"/>
      <c r="U7" s="121"/>
      <c r="V7" s="121"/>
      <c r="W7" s="121"/>
      <c r="X7" s="121"/>
      <c r="Y7" s="121"/>
      <c r="Z7" s="121"/>
    </row>
    <row r="8" spans="1:26" x14ac:dyDescent="0.25">
      <c r="A8" s="102" t="s">
        <v>90</v>
      </c>
      <c r="B8" s="102" t="s">
        <v>106</v>
      </c>
      <c r="C8" s="102">
        <v>20666.788739318428</v>
      </c>
      <c r="D8" s="103">
        <f t="shared" si="0"/>
        <v>2583.3485924148035</v>
      </c>
      <c r="E8" s="103">
        <f t="shared" si="0"/>
        <v>2583.3485924148035</v>
      </c>
      <c r="F8" s="103">
        <f t="shared" si="0"/>
        <v>2583.3485924148035</v>
      </c>
      <c r="G8" s="103">
        <f t="shared" si="0"/>
        <v>2583.3485924148035</v>
      </c>
      <c r="H8" s="103">
        <f t="shared" si="0"/>
        <v>2583.3485924148035</v>
      </c>
      <c r="I8" s="103">
        <f t="shared" si="0"/>
        <v>2583.3485924148035</v>
      </c>
      <c r="J8" s="103">
        <f t="shared" si="0"/>
        <v>2583.3485924148035</v>
      </c>
      <c r="K8" s="103">
        <f t="shared" si="0"/>
        <v>2583.3485924148035</v>
      </c>
      <c r="L8" s="111">
        <f t="shared" si="3"/>
        <v>6888.93</v>
      </c>
      <c r="M8" s="112"/>
      <c r="N8" s="104">
        <f t="shared" si="1"/>
        <v>6888.93</v>
      </c>
      <c r="O8" s="100"/>
      <c r="P8" s="105">
        <v>17222.323949432022</v>
      </c>
      <c r="Q8" s="106">
        <f t="shared" si="2"/>
        <v>10333.394369659214</v>
      </c>
      <c r="R8" s="107">
        <f t="shared" si="4"/>
        <v>6888.9295797728082</v>
      </c>
      <c r="T8" s="121"/>
      <c r="U8" s="121"/>
      <c r="V8" s="121"/>
      <c r="W8" s="121"/>
      <c r="X8" s="121"/>
      <c r="Y8" s="121"/>
      <c r="Z8" s="121"/>
    </row>
    <row r="9" spans="1:26" ht="14.4" x14ac:dyDescent="0.3">
      <c r="A9" s="98" t="s">
        <v>160</v>
      </c>
      <c r="B9" s="98" t="s">
        <v>90</v>
      </c>
      <c r="C9" s="98">
        <v>179663.06926396515</v>
      </c>
      <c r="D9" s="98">
        <f>$C9/8</f>
        <v>22457.883657995644</v>
      </c>
      <c r="E9" s="98">
        <f t="shared" si="0"/>
        <v>22457.883657995644</v>
      </c>
      <c r="F9" s="98">
        <f t="shared" si="0"/>
        <v>22457.883657995644</v>
      </c>
      <c r="G9" s="98">
        <f t="shared" si="0"/>
        <v>22457.883657995644</v>
      </c>
      <c r="H9" s="98">
        <f t="shared" si="0"/>
        <v>22457.883657995644</v>
      </c>
      <c r="I9" s="98">
        <f t="shared" si="0"/>
        <v>22457.883657995644</v>
      </c>
      <c r="J9" s="98">
        <f t="shared" si="0"/>
        <v>22457.883657995644</v>
      </c>
      <c r="K9" s="98">
        <f t="shared" si="0"/>
        <v>22457.883657995644</v>
      </c>
      <c r="L9" s="99">
        <f t="shared" si="3"/>
        <v>59887.69</v>
      </c>
      <c r="M9" s="113"/>
      <c r="N9" s="118">
        <f t="shared" ref="N9:N67" si="5">L9-M9</f>
        <v>59887.69</v>
      </c>
      <c r="O9" s="100"/>
      <c r="P9" s="105">
        <v>149719.22438663762</v>
      </c>
      <c r="Q9" s="106">
        <f t="shared" si="2"/>
        <v>89831.534631982577</v>
      </c>
      <c r="R9" s="107">
        <f t="shared" si="4"/>
        <v>59887.689754655046</v>
      </c>
      <c r="T9" s="121"/>
      <c r="U9" s="121"/>
      <c r="V9" s="121"/>
      <c r="W9" s="121"/>
      <c r="X9" s="121"/>
      <c r="Y9" s="121"/>
      <c r="Z9" s="121"/>
    </row>
    <row r="10" spans="1:26" x14ac:dyDescent="0.25">
      <c r="A10" s="102" t="s">
        <v>91</v>
      </c>
      <c r="B10" s="102" t="s">
        <v>146</v>
      </c>
      <c r="C10" s="102">
        <v>10340.092848342836</v>
      </c>
      <c r="D10" s="103">
        <f t="shared" ref="D10:K25" si="6">$C10/8</f>
        <v>1292.5116060428545</v>
      </c>
      <c r="E10" s="103">
        <f t="shared" si="0"/>
        <v>1292.5116060428545</v>
      </c>
      <c r="F10" s="103">
        <f t="shared" si="0"/>
        <v>1292.5116060428545</v>
      </c>
      <c r="G10" s="103">
        <f t="shared" si="0"/>
        <v>1292.5116060428545</v>
      </c>
      <c r="H10" s="103">
        <f t="shared" si="0"/>
        <v>1292.5116060428545</v>
      </c>
      <c r="I10" s="103">
        <f t="shared" si="0"/>
        <v>1292.5116060428545</v>
      </c>
      <c r="J10" s="103">
        <f t="shared" si="0"/>
        <v>1292.5116060428545</v>
      </c>
      <c r="K10" s="103">
        <f t="shared" si="0"/>
        <v>1292.5116060428545</v>
      </c>
      <c r="L10" s="111">
        <f t="shared" si="3"/>
        <v>3446.7</v>
      </c>
      <c r="M10" s="112"/>
      <c r="N10" s="104">
        <f t="shared" si="5"/>
        <v>3446.7</v>
      </c>
      <c r="O10" s="100"/>
      <c r="P10" s="105">
        <v>8616.7440402856973</v>
      </c>
      <c r="Q10" s="106">
        <f t="shared" si="2"/>
        <v>5170.046424171418</v>
      </c>
      <c r="R10" s="107">
        <f t="shared" si="4"/>
        <v>3446.6976161142793</v>
      </c>
      <c r="T10" s="121"/>
      <c r="U10" s="121"/>
      <c r="V10" s="121"/>
      <c r="W10" s="121"/>
      <c r="X10" s="121"/>
      <c r="Y10" s="121"/>
      <c r="Z10" s="121"/>
    </row>
    <row r="11" spans="1:26" x14ac:dyDescent="0.25">
      <c r="A11" s="102" t="s">
        <v>91</v>
      </c>
      <c r="B11" s="102" t="s">
        <v>147</v>
      </c>
      <c r="C11" s="102">
        <v>12332.647104592357</v>
      </c>
      <c r="D11" s="103">
        <f t="shared" si="6"/>
        <v>1541.5808880740447</v>
      </c>
      <c r="E11" s="103">
        <f t="shared" si="0"/>
        <v>1541.5808880740447</v>
      </c>
      <c r="F11" s="103">
        <f t="shared" si="0"/>
        <v>1541.5808880740447</v>
      </c>
      <c r="G11" s="103">
        <f t="shared" si="0"/>
        <v>1541.5808880740447</v>
      </c>
      <c r="H11" s="103">
        <f t="shared" si="0"/>
        <v>1541.5808880740447</v>
      </c>
      <c r="I11" s="103">
        <f t="shared" si="0"/>
        <v>1541.5808880740447</v>
      </c>
      <c r="J11" s="103">
        <f t="shared" si="0"/>
        <v>1541.5808880740447</v>
      </c>
      <c r="K11" s="103">
        <f t="shared" si="0"/>
        <v>1541.5808880740447</v>
      </c>
      <c r="L11" s="111">
        <f t="shared" si="3"/>
        <v>4110.88</v>
      </c>
      <c r="M11" s="112"/>
      <c r="N11" s="104">
        <f t="shared" si="5"/>
        <v>4110.88</v>
      </c>
      <c r="O11" s="100"/>
      <c r="P11" s="105">
        <v>10277.20592049363</v>
      </c>
      <c r="Q11" s="106">
        <f t="shared" si="2"/>
        <v>6166.3235522961786</v>
      </c>
      <c r="R11" s="107">
        <f t="shared" si="4"/>
        <v>4110.8823681974518</v>
      </c>
    </row>
    <row r="12" spans="1:26" x14ac:dyDescent="0.25">
      <c r="A12" s="102" t="s">
        <v>91</v>
      </c>
      <c r="B12" s="102" t="s">
        <v>148</v>
      </c>
      <c r="C12" s="102">
        <v>11538.174346607962</v>
      </c>
      <c r="D12" s="103">
        <f t="shared" si="6"/>
        <v>1442.2717933259953</v>
      </c>
      <c r="E12" s="103">
        <f t="shared" si="0"/>
        <v>1442.2717933259953</v>
      </c>
      <c r="F12" s="103">
        <f t="shared" si="0"/>
        <v>1442.2717933259953</v>
      </c>
      <c r="G12" s="103">
        <f t="shared" si="0"/>
        <v>1442.2717933259953</v>
      </c>
      <c r="H12" s="103">
        <f t="shared" si="0"/>
        <v>1442.2717933259953</v>
      </c>
      <c r="I12" s="103">
        <f t="shared" si="0"/>
        <v>1442.2717933259953</v>
      </c>
      <c r="J12" s="103">
        <f t="shared" si="0"/>
        <v>1442.2717933259953</v>
      </c>
      <c r="K12" s="103">
        <f t="shared" si="0"/>
        <v>1442.2717933259953</v>
      </c>
      <c r="L12" s="111">
        <f t="shared" si="3"/>
        <v>3846.06</v>
      </c>
      <c r="M12" s="112"/>
      <c r="N12" s="104">
        <f t="shared" si="5"/>
        <v>3846.06</v>
      </c>
      <c r="O12" s="100"/>
      <c r="P12" s="105">
        <v>9615.145288839969</v>
      </c>
      <c r="Q12" s="106">
        <f t="shared" si="2"/>
        <v>5769.0871733039812</v>
      </c>
      <c r="R12" s="107">
        <f t="shared" si="4"/>
        <v>3846.0581155359878</v>
      </c>
    </row>
    <row r="13" spans="1:26" x14ac:dyDescent="0.25">
      <c r="A13" s="102" t="s">
        <v>91</v>
      </c>
      <c r="B13" s="102" t="s">
        <v>149</v>
      </c>
      <c r="C13" s="102">
        <v>7349.1643409435173</v>
      </c>
      <c r="D13" s="103">
        <f t="shared" si="6"/>
        <v>918.64554261793967</v>
      </c>
      <c r="E13" s="103">
        <f t="shared" si="0"/>
        <v>918.64554261793967</v>
      </c>
      <c r="F13" s="103">
        <f t="shared" si="0"/>
        <v>918.64554261793967</v>
      </c>
      <c r="G13" s="103">
        <f t="shared" si="0"/>
        <v>918.64554261793967</v>
      </c>
      <c r="H13" s="103">
        <f t="shared" si="0"/>
        <v>918.64554261793967</v>
      </c>
      <c r="I13" s="103">
        <f t="shared" si="0"/>
        <v>918.64554261793967</v>
      </c>
      <c r="J13" s="103">
        <f t="shared" si="0"/>
        <v>918.64554261793967</v>
      </c>
      <c r="K13" s="103">
        <f t="shared" si="0"/>
        <v>918.64554261793967</v>
      </c>
      <c r="L13" s="111">
        <f t="shared" si="3"/>
        <v>2449.7199999999998</v>
      </c>
      <c r="M13" s="112"/>
      <c r="N13" s="104">
        <f t="shared" si="5"/>
        <v>2449.7199999999998</v>
      </c>
      <c r="O13" s="100"/>
      <c r="P13" s="105">
        <v>6124.3036174529307</v>
      </c>
      <c r="Q13" s="106">
        <f t="shared" si="2"/>
        <v>3674.5821704717587</v>
      </c>
      <c r="R13" s="107">
        <f t="shared" si="4"/>
        <v>2449.721446981172</v>
      </c>
    </row>
    <row r="14" spans="1:26" x14ac:dyDescent="0.25">
      <c r="A14" s="102" t="s">
        <v>91</v>
      </c>
      <c r="B14" s="102" t="s">
        <v>150</v>
      </c>
      <c r="C14" s="102">
        <v>7848.617539412975</v>
      </c>
      <c r="D14" s="103">
        <f t="shared" si="6"/>
        <v>981.07719242662188</v>
      </c>
      <c r="E14" s="103">
        <f t="shared" si="0"/>
        <v>981.07719242662188</v>
      </c>
      <c r="F14" s="103">
        <f t="shared" si="0"/>
        <v>981.07719242662188</v>
      </c>
      <c r="G14" s="103">
        <f t="shared" si="0"/>
        <v>981.07719242662188</v>
      </c>
      <c r="H14" s="103">
        <f t="shared" si="0"/>
        <v>981.07719242662188</v>
      </c>
      <c r="I14" s="103">
        <f t="shared" si="0"/>
        <v>981.07719242662188</v>
      </c>
      <c r="J14" s="103">
        <f t="shared" si="0"/>
        <v>981.07719242662188</v>
      </c>
      <c r="K14" s="103">
        <f t="shared" si="0"/>
        <v>981.07719242662188</v>
      </c>
      <c r="L14" s="111">
        <f t="shared" si="3"/>
        <v>2616.21</v>
      </c>
      <c r="M14" s="112"/>
      <c r="N14" s="104">
        <f t="shared" si="5"/>
        <v>2616.21</v>
      </c>
      <c r="O14" s="100"/>
      <c r="P14" s="105">
        <v>6540.5146161774792</v>
      </c>
      <c r="Q14" s="106">
        <f t="shared" si="2"/>
        <v>3924.3087697064875</v>
      </c>
      <c r="R14" s="107">
        <f t="shared" si="4"/>
        <v>2616.2058464709917</v>
      </c>
    </row>
    <row r="15" spans="1:26" ht="14.4" x14ac:dyDescent="0.3">
      <c r="A15" s="98" t="s">
        <v>160</v>
      </c>
      <c r="B15" s="98" t="s">
        <v>91</v>
      </c>
      <c r="C15" s="98">
        <v>123957.66592180991</v>
      </c>
      <c r="D15" s="98">
        <f t="shared" si="6"/>
        <v>15494.708240226239</v>
      </c>
      <c r="E15" s="98">
        <f t="shared" si="0"/>
        <v>15494.708240226239</v>
      </c>
      <c r="F15" s="98">
        <f t="shared" si="0"/>
        <v>15494.708240226239</v>
      </c>
      <c r="G15" s="98">
        <f t="shared" si="0"/>
        <v>15494.708240226239</v>
      </c>
      <c r="H15" s="98">
        <f t="shared" si="0"/>
        <v>15494.708240226239</v>
      </c>
      <c r="I15" s="98">
        <f t="shared" si="0"/>
        <v>15494.708240226239</v>
      </c>
      <c r="J15" s="98">
        <f t="shared" si="0"/>
        <v>15494.708240226239</v>
      </c>
      <c r="K15" s="98">
        <f t="shared" si="0"/>
        <v>15494.708240226239</v>
      </c>
      <c r="L15" s="99">
        <f t="shared" si="3"/>
        <v>41319.22</v>
      </c>
      <c r="M15" s="113"/>
      <c r="N15" s="118">
        <f t="shared" si="5"/>
        <v>41319.22</v>
      </c>
      <c r="O15" s="100"/>
      <c r="P15" s="105">
        <v>103298.0549348416</v>
      </c>
      <c r="Q15" s="106">
        <f t="shared" si="2"/>
        <v>61978.832960904954</v>
      </c>
      <c r="R15" s="107">
        <f t="shared" si="4"/>
        <v>41319.221973936641</v>
      </c>
      <c r="S15" s="117"/>
    </row>
    <row r="16" spans="1:26" x14ac:dyDescent="0.25">
      <c r="A16" s="102" t="s">
        <v>2</v>
      </c>
      <c r="B16" s="102" t="s">
        <v>3</v>
      </c>
      <c r="C16" s="102">
        <v>16244.849649537175</v>
      </c>
      <c r="D16" s="103">
        <f t="shared" si="6"/>
        <v>2030.6062061921468</v>
      </c>
      <c r="E16" s="103">
        <f t="shared" si="0"/>
        <v>2030.6062061921468</v>
      </c>
      <c r="F16" s="103">
        <f t="shared" si="0"/>
        <v>2030.6062061921468</v>
      </c>
      <c r="G16" s="103">
        <f t="shared" si="0"/>
        <v>2030.6062061921468</v>
      </c>
      <c r="H16" s="103">
        <f t="shared" si="0"/>
        <v>2030.6062061921468</v>
      </c>
      <c r="I16" s="103">
        <f t="shared" si="0"/>
        <v>2030.6062061921468</v>
      </c>
      <c r="J16" s="103">
        <f t="shared" si="0"/>
        <v>2030.6062061921468</v>
      </c>
      <c r="K16" s="103">
        <f t="shared" si="0"/>
        <v>2030.6062061921468</v>
      </c>
      <c r="L16" s="111">
        <f t="shared" si="3"/>
        <v>5414.95</v>
      </c>
      <c r="M16" s="112"/>
      <c r="N16" s="104">
        <f t="shared" si="5"/>
        <v>5414.95</v>
      </c>
      <c r="O16" s="100"/>
      <c r="P16" s="105">
        <v>13537.374707947645</v>
      </c>
      <c r="Q16" s="106">
        <f t="shared" si="2"/>
        <v>8122.4248247685873</v>
      </c>
      <c r="R16" s="107">
        <f t="shared" si="4"/>
        <v>5414.9498831790579</v>
      </c>
    </row>
    <row r="17" spans="1:18" x14ac:dyDescent="0.25">
      <c r="A17" s="102" t="s">
        <v>2</v>
      </c>
      <c r="B17" s="102" t="s">
        <v>4</v>
      </c>
      <c r="C17" s="102">
        <v>17065.06069206239</v>
      </c>
      <c r="D17" s="103">
        <f t="shared" si="6"/>
        <v>2133.1325865077988</v>
      </c>
      <c r="E17" s="103">
        <f t="shared" si="0"/>
        <v>2133.1325865077988</v>
      </c>
      <c r="F17" s="103">
        <f t="shared" si="0"/>
        <v>2133.1325865077988</v>
      </c>
      <c r="G17" s="103">
        <f t="shared" si="0"/>
        <v>2133.1325865077988</v>
      </c>
      <c r="H17" s="103">
        <f t="shared" si="0"/>
        <v>2133.1325865077988</v>
      </c>
      <c r="I17" s="103">
        <f t="shared" si="0"/>
        <v>2133.1325865077988</v>
      </c>
      <c r="J17" s="103">
        <f t="shared" si="0"/>
        <v>2133.1325865077988</v>
      </c>
      <c r="K17" s="103">
        <f t="shared" si="0"/>
        <v>2133.1325865077988</v>
      </c>
      <c r="L17" s="111">
        <f t="shared" si="3"/>
        <v>5688.35</v>
      </c>
      <c r="M17" s="112"/>
      <c r="N17" s="104">
        <f t="shared" si="5"/>
        <v>5688.35</v>
      </c>
      <c r="O17" s="100"/>
      <c r="P17" s="105">
        <v>14220.883910051993</v>
      </c>
      <c r="Q17" s="106">
        <f t="shared" si="2"/>
        <v>8532.5303460311952</v>
      </c>
      <c r="R17" s="107">
        <f t="shared" si="4"/>
        <v>5688.3535640207974</v>
      </c>
    </row>
    <row r="18" spans="1:18" x14ac:dyDescent="0.25">
      <c r="A18" s="102" t="s">
        <v>2</v>
      </c>
      <c r="B18" s="102" t="s">
        <v>5</v>
      </c>
      <c r="C18" s="102">
        <v>20000.014221628961</v>
      </c>
      <c r="D18" s="103">
        <f t="shared" si="6"/>
        <v>2500.0017777036201</v>
      </c>
      <c r="E18" s="103">
        <f t="shared" si="0"/>
        <v>2500.0017777036201</v>
      </c>
      <c r="F18" s="103">
        <f t="shared" si="0"/>
        <v>2500.0017777036201</v>
      </c>
      <c r="G18" s="103">
        <f t="shared" si="0"/>
        <v>2500.0017777036201</v>
      </c>
      <c r="H18" s="103">
        <f t="shared" si="0"/>
        <v>2500.0017777036201</v>
      </c>
      <c r="I18" s="103">
        <f t="shared" si="0"/>
        <v>2500.0017777036201</v>
      </c>
      <c r="J18" s="103">
        <f t="shared" si="0"/>
        <v>2500.0017777036201</v>
      </c>
      <c r="K18" s="103">
        <f t="shared" si="0"/>
        <v>2500.0017777036201</v>
      </c>
      <c r="L18" s="111">
        <f t="shared" si="3"/>
        <v>6666.67</v>
      </c>
      <c r="M18" s="112"/>
      <c r="N18" s="104">
        <f t="shared" si="5"/>
        <v>6666.67</v>
      </c>
      <c r="O18" s="100"/>
      <c r="P18" s="105">
        <v>16666.678518024131</v>
      </c>
      <c r="Q18" s="106">
        <f t="shared" si="2"/>
        <v>10000.00711081448</v>
      </c>
      <c r="R18" s="107">
        <f t="shared" si="4"/>
        <v>6666.6714072096511</v>
      </c>
    </row>
    <row r="19" spans="1:18" x14ac:dyDescent="0.25">
      <c r="A19" s="102" t="s">
        <v>2</v>
      </c>
      <c r="B19" s="102" t="s">
        <v>6</v>
      </c>
      <c r="C19" s="102">
        <v>10655.215516405131</v>
      </c>
      <c r="D19" s="103">
        <f t="shared" si="6"/>
        <v>1331.9019395506414</v>
      </c>
      <c r="E19" s="103">
        <f t="shared" si="6"/>
        <v>1331.9019395506414</v>
      </c>
      <c r="F19" s="103">
        <f t="shared" si="6"/>
        <v>1331.9019395506414</v>
      </c>
      <c r="G19" s="103">
        <f t="shared" si="6"/>
        <v>1331.9019395506414</v>
      </c>
      <c r="H19" s="103">
        <f t="shared" si="6"/>
        <v>1331.9019395506414</v>
      </c>
      <c r="I19" s="103">
        <f t="shared" si="6"/>
        <v>1331.9019395506414</v>
      </c>
      <c r="J19" s="103">
        <f t="shared" si="6"/>
        <v>1331.9019395506414</v>
      </c>
      <c r="K19" s="103">
        <f t="shared" si="6"/>
        <v>1331.9019395506414</v>
      </c>
      <c r="L19" s="111">
        <f t="shared" si="3"/>
        <v>3551.74</v>
      </c>
      <c r="M19" s="112"/>
      <c r="N19" s="104">
        <f t="shared" si="5"/>
        <v>3551.74</v>
      </c>
      <c r="O19" s="100"/>
      <c r="P19" s="105">
        <v>8879.3462636709428</v>
      </c>
      <c r="Q19" s="106">
        <f t="shared" si="2"/>
        <v>5327.6077582025655</v>
      </c>
      <c r="R19" s="107">
        <f t="shared" si="4"/>
        <v>3551.7385054683773</v>
      </c>
    </row>
    <row r="20" spans="1:18" x14ac:dyDescent="0.25">
      <c r="A20" s="102" t="s">
        <v>2</v>
      </c>
      <c r="B20" s="102" t="s">
        <v>7</v>
      </c>
      <c r="C20" s="102">
        <v>11363.61122737496</v>
      </c>
      <c r="D20" s="103">
        <f t="shared" si="6"/>
        <v>1420.4514034218701</v>
      </c>
      <c r="E20" s="103">
        <f t="shared" si="6"/>
        <v>1420.4514034218701</v>
      </c>
      <c r="F20" s="103">
        <f t="shared" si="6"/>
        <v>1420.4514034218701</v>
      </c>
      <c r="G20" s="103">
        <f t="shared" si="6"/>
        <v>1420.4514034218701</v>
      </c>
      <c r="H20" s="103">
        <f t="shared" si="6"/>
        <v>1420.4514034218701</v>
      </c>
      <c r="I20" s="103">
        <f t="shared" si="6"/>
        <v>1420.4514034218701</v>
      </c>
      <c r="J20" s="103">
        <f t="shared" si="6"/>
        <v>1420.4514034218701</v>
      </c>
      <c r="K20" s="103">
        <f t="shared" si="6"/>
        <v>1420.4514034218701</v>
      </c>
      <c r="L20" s="111">
        <f t="shared" si="3"/>
        <v>3787.87</v>
      </c>
      <c r="M20" s="112"/>
      <c r="N20" s="104">
        <f t="shared" si="5"/>
        <v>3787.87</v>
      </c>
      <c r="O20" s="100"/>
      <c r="P20" s="105">
        <v>9469.6760228124676</v>
      </c>
      <c r="Q20" s="106">
        <f t="shared" si="2"/>
        <v>5681.8056136874802</v>
      </c>
      <c r="R20" s="107">
        <f t="shared" si="4"/>
        <v>3787.8704091249874</v>
      </c>
    </row>
    <row r="21" spans="1:18" x14ac:dyDescent="0.25">
      <c r="A21" s="102" t="s">
        <v>2</v>
      </c>
      <c r="B21" s="102" t="s">
        <v>8</v>
      </c>
      <c r="C21" s="102">
        <v>26339.810768607309</v>
      </c>
      <c r="D21" s="103">
        <f t="shared" si="6"/>
        <v>3292.4763460759136</v>
      </c>
      <c r="E21" s="103">
        <f t="shared" si="6"/>
        <v>3292.4763460759136</v>
      </c>
      <c r="F21" s="103">
        <f t="shared" si="6"/>
        <v>3292.4763460759136</v>
      </c>
      <c r="G21" s="103">
        <f t="shared" si="6"/>
        <v>3292.4763460759136</v>
      </c>
      <c r="H21" s="103">
        <f t="shared" si="6"/>
        <v>3292.4763460759136</v>
      </c>
      <c r="I21" s="103">
        <f t="shared" si="6"/>
        <v>3292.4763460759136</v>
      </c>
      <c r="J21" s="103">
        <f t="shared" si="6"/>
        <v>3292.4763460759136</v>
      </c>
      <c r="K21" s="103">
        <f t="shared" si="6"/>
        <v>3292.4763460759136</v>
      </c>
      <c r="L21" s="111">
        <f t="shared" si="3"/>
        <v>8779.94</v>
      </c>
      <c r="M21" s="112"/>
      <c r="N21" s="104">
        <f t="shared" si="5"/>
        <v>8779.94</v>
      </c>
      <c r="O21" s="100"/>
      <c r="P21" s="105">
        <v>21949.842307172756</v>
      </c>
      <c r="Q21" s="106">
        <f t="shared" si="2"/>
        <v>13169.905384303655</v>
      </c>
      <c r="R21" s="107">
        <f t="shared" si="4"/>
        <v>8779.9369228691012</v>
      </c>
    </row>
    <row r="22" spans="1:18" x14ac:dyDescent="0.25">
      <c r="A22" s="102" t="s">
        <v>2</v>
      </c>
      <c r="B22" s="102" t="s">
        <v>9</v>
      </c>
      <c r="C22" s="102">
        <v>11536.052275799575</v>
      </c>
      <c r="D22" s="103">
        <f t="shared" si="6"/>
        <v>1442.0065344749469</v>
      </c>
      <c r="E22" s="103">
        <f t="shared" si="6"/>
        <v>1442.0065344749469</v>
      </c>
      <c r="F22" s="103">
        <f t="shared" si="6"/>
        <v>1442.0065344749469</v>
      </c>
      <c r="G22" s="103">
        <f t="shared" si="6"/>
        <v>1442.0065344749469</v>
      </c>
      <c r="H22" s="103">
        <f t="shared" si="6"/>
        <v>1442.0065344749469</v>
      </c>
      <c r="I22" s="103">
        <f t="shared" si="6"/>
        <v>1442.0065344749469</v>
      </c>
      <c r="J22" s="103">
        <f t="shared" si="6"/>
        <v>1442.0065344749469</v>
      </c>
      <c r="K22" s="103">
        <f t="shared" si="6"/>
        <v>1442.0065344749469</v>
      </c>
      <c r="L22" s="111">
        <f t="shared" si="3"/>
        <v>3845.35</v>
      </c>
      <c r="M22" s="112"/>
      <c r="N22" s="104">
        <f t="shared" si="5"/>
        <v>3845.35</v>
      </c>
      <c r="O22" s="100"/>
      <c r="P22" s="105">
        <v>9613.3768964996452</v>
      </c>
      <c r="Q22" s="106">
        <f t="shared" si="2"/>
        <v>5768.0261378997875</v>
      </c>
      <c r="R22" s="107">
        <f t="shared" si="4"/>
        <v>3845.3507585998577</v>
      </c>
    </row>
    <row r="23" spans="1:18" x14ac:dyDescent="0.25">
      <c r="A23" s="102" t="s">
        <v>2</v>
      </c>
      <c r="B23" s="102" t="s">
        <v>10</v>
      </c>
      <c r="C23" s="102">
        <v>11436.666783303497</v>
      </c>
      <c r="D23" s="103">
        <f t="shared" si="6"/>
        <v>1429.5833479129371</v>
      </c>
      <c r="E23" s="103">
        <f t="shared" si="6"/>
        <v>1429.5833479129371</v>
      </c>
      <c r="F23" s="103">
        <f t="shared" si="6"/>
        <v>1429.5833479129371</v>
      </c>
      <c r="G23" s="103">
        <f t="shared" si="6"/>
        <v>1429.5833479129371</v>
      </c>
      <c r="H23" s="103">
        <f t="shared" si="6"/>
        <v>1429.5833479129371</v>
      </c>
      <c r="I23" s="103">
        <f t="shared" si="6"/>
        <v>1429.5833479129371</v>
      </c>
      <c r="J23" s="103">
        <f t="shared" si="6"/>
        <v>1429.5833479129371</v>
      </c>
      <c r="K23" s="103">
        <f t="shared" si="6"/>
        <v>1429.5833479129371</v>
      </c>
      <c r="L23" s="111">
        <f t="shared" si="3"/>
        <v>3812.22</v>
      </c>
      <c r="M23" s="112"/>
      <c r="N23" s="104">
        <f t="shared" si="5"/>
        <v>3812.22</v>
      </c>
      <c r="O23" s="100"/>
      <c r="P23" s="105">
        <v>9530.5556527529152</v>
      </c>
      <c r="Q23" s="106">
        <f t="shared" si="2"/>
        <v>5718.3333916517486</v>
      </c>
      <c r="R23" s="107">
        <f t="shared" si="4"/>
        <v>3812.2222611011666</v>
      </c>
    </row>
    <row r="24" spans="1:18" ht="14.4" x14ac:dyDescent="0.3">
      <c r="A24" s="98" t="s">
        <v>160</v>
      </c>
      <c r="B24" s="98" t="s">
        <v>2</v>
      </c>
      <c r="C24" s="98">
        <v>124641.281134719</v>
      </c>
      <c r="D24" s="98">
        <f t="shared" ref="D24:K24" si="7">$C24/8</f>
        <v>15580.160141839875</v>
      </c>
      <c r="E24" s="98">
        <f t="shared" si="7"/>
        <v>15580.160141839875</v>
      </c>
      <c r="F24" s="98">
        <f t="shared" si="7"/>
        <v>15580.160141839875</v>
      </c>
      <c r="G24" s="98">
        <f t="shared" si="7"/>
        <v>15580.160141839875</v>
      </c>
      <c r="H24" s="98">
        <f t="shared" si="7"/>
        <v>15580.160141839875</v>
      </c>
      <c r="I24" s="98">
        <f t="shared" si="7"/>
        <v>15580.160141839875</v>
      </c>
      <c r="J24" s="98">
        <f t="shared" si="7"/>
        <v>15580.160141839875</v>
      </c>
      <c r="K24" s="98">
        <f t="shared" si="7"/>
        <v>15580.160141839875</v>
      </c>
      <c r="L24" s="99">
        <f t="shared" si="3"/>
        <v>41547.089999999997</v>
      </c>
      <c r="M24" s="113"/>
      <c r="N24" s="118">
        <f t="shared" si="5"/>
        <v>41547.089999999997</v>
      </c>
      <c r="O24" s="100"/>
      <c r="P24" s="105">
        <v>103867.73427893249</v>
      </c>
      <c r="Q24" s="106">
        <f t="shared" si="2"/>
        <v>62320.6405673595</v>
      </c>
      <c r="R24" s="107">
        <f t="shared" si="4"/>
        <v>41547.09371157299</v>
      </c>
    </row>
    <row r="25" spans="1:18" x14ac:dyDescent="0.25">
      <c r="A25" s="102" t="s">
        <v>108</v>
      </c>
      <c r="B25" s="102" t="s">
        <v>11</v>
      </c>
      <c r="C25" s="102">
        <v>13783.738703842906</v>
      </c>
      <c r="D25" s="103">
        <f t="shared" si="6"/>
        <v>1722.9673379803633</v>
      </c>
      <c r="E25" s="103">
        <f t="shared" si="6"/>
        <v>1722.9673379803633</v>
      </c>
      <c r="F25" s="103">
        <f t="shared" si="6"/>
        <v>1722.9673379803633</v>
      </c>
      <c r="G25" s="103">
        <f t="shared" si="6"/>
        <v>1722.9673379803633</v>
      </c>
      <c r="H25" s="103">
        <f t="shared" si="6"/>
        <v>1722.9673379803633</v>
      </c>
      <c r="I25" s="103">
        <f t="shared" si="6"/>
        <v>1722.9673379803633</v>
      </c>
      <c r="J25" s="103">
        <f t="shared" si="6"/>
        <v>1722.9673379803633</v>
      </c>
      <c r="K25" s="103">
        <f t="shared" si="6"/>
        <v>1722.9673379803633</v>
      </c>
      <c r="L25" s="111">
        <f t="shared" si="3"/>
        <v>4594.58</v>
      </c>
      <c r="M25" s="112"/>
      <c r="N25" s="104">
        <f t="shared" si="5"/>
        <v>4594.58</v>
      </c>
      <c r="O25" s="100"/>
      <c r="P25" s="105">
        <v>11486.44891986909</v>
      </c>
      <c r="Q25" s="106">
        <f t="shared" si="2"/>
        <v>6891.869351921453</v>
      </c>
      <c r="R25" s="107">
        <f t="shared" si="4"/>
        <v>4594.5795679476369</v>
      </c>
    </row>
    <row r="26" spans="1:18" x14ac:dyDescent="0.25">
      <c r="A26" s="102" t="s">
        <v>108</v>
      </c>
      <c r="B26" s="102" t="s">
        <v>12</v>
      </c>
      <c r="C26" s="102">
        <v>15751.83175746987</v>
      </c>
      <c r="D26" s="103">
        <f t="shared" ref="D26:K41" si="8">$C26/8</f>
        <v>1968.9789696837338</v>
      </c>
      <c r="E26" s="103">
        <f t="shared" si="8"/>
        <v>1968.9789696837338</v>
      </c>
      <c r="F26" s="103">
        <f t="shared" si="8"/>
        <v>1968.9789696837338</v>
      </c>
      <c r="G26" s="103">
        <f t="shared" si="8"/>
        <v>1968.9789696837338</v>
      </c>
      <c r="H26" s="103">
        <f t="shared" si="8"/>
        <v>1968.9789696837338</v>
      </c>
      <c r="I26" s="103">
        <f t="shared" si="8"/>
        <v>1968.9789696837338</v>
      </c>
      <c r="J26" s="103">
        <f t="shared" si="8"/>
        <v>1968.9789696837338</v>
      </c>
      <c r="K26" s="103">
        <f t="shared" si="8"/>
        <v>1968.9789696837338</v>
      </c>
      <c r="L26" s="111">
        <f t="shared" si="3"/>
        <v>5250.61</v>
      </c>
      <c r="M26" s="112"/>
      <c r="N26" s="104">
        <f t="shared" si="5"/>
        <v>5250.61</v>
      </c>
      <c r="O26" s="100"/>
      <c r="P26" s="105">
        <v>13126.526464558225</v>
      </c>
      <c r="Q26" s="106">
        <f t="shared" si="2"/>
        <v>7875.9158787349352</v>
      </c>
      <c r="R26" s="107">
        <f t="shared" si="4"/>
        <v>5250.6105858232895</v>
      </c>
    </row>
    <row r="27" spans="1:18" x14ac:dyDescent="0.25">
      <c r="A27" s="102" t="s">
        <v>108</v>
      </c>
      <c r="B27" s="102" t="s">
        <v>13</v>
      </c>
      <c r="C27" s="102">
        <v>21098.247610211431</v>
      </c>
      <c r="D27" s="103">
        <f t="shared" si="8"/>
        <v>2637.2809512764288</v>
      </c>
      <c r="E27" s="103">
        <f t="shared" si="8"/>
        <v>2637.2809512764288</v>
      </c>
      <c r="F27" s="103">
        <f t="shared" si="8"/>
        <v>2637.2809512764288</v>
      </c>
      <c r="G27" s="103">
        <f t="shared" si="8"/>
        <v>2637.2809512764288</v>
      </c>
      <c r="H27" s="103">
        <f t="shared" si="8"/>
        <v>2637.2809512764288</v>
      </c>
      <c r="I27" s="103">
        <f t="shared" si="8"/>
        <v>2637.2809512764288</v>
      </c>
      <c r="J27" s="103">
        <f t="shared" si="8"/>
        <v>2637.2809512764288</v>
      </c>
      <c r="K27" s="103">
        <f t="shared" si="8"/>
        <v>2637.2809512764288</v>
      </c>
      <c r="L27" s="111">
        <f t="shared" si="3"/>
        <v>7032.75</v>
      </c>
      <c r="M27" s="112"/>
      <c r="N27" s="104">
        <f t="shared" si="5"/>
        <v>7032.75</v>
      </c>
      <c r="O27" s="100"/>
      <c r="P27" s="105">
        <v>17581.873008509527</v>
      </c>
      <c r="Q27" s="106">
        <f t="shared" si="2"/>
        <v>10549.123805105715</v>
      </c>
      <c r="R27" s="107">
        <f t="shared" si="4"/>
        <v>7032.7492034038114</v>
      </c>
    </row>
    <row r="28" spans="1:18" x14ac:dyDescent="0.25">
      <c r="A28" s="102" t="s">
        <v>108</v>
      </c>
      <c r="B28" s="102" t="s">
        <v>14</v>
      </c>
      <c r="C28" s="102">
        <v>27332.367027629422</v>
      </c>
      <c r="D28" s="103">
        <f t="shared" si="8"/>
        <v>3416.5458784536777</v>
      </c>
      <c r="E28" s="103">
        <f t="shared" si="8"/>
        <v>3416.5458784536777</v>
      </c>
      <c r="F28" s="103">
        <f t="shared" si="8"/>
        <v>3416.5458784536777</v>
      </c>
      <c r="G28" s="103">
        <f t="shared" si="8"/>
        <v>3416.5458784536777</v>
      </c>
      <c r="H28" s="103">
        <f t="shared" si="8"/>
        <v>3416.5458784536777</v>
      </c>
      <c r="I28" s="103">
        <f t="shared" si="8"/>
        <v>3416.5458784536777</v>
      </c>
      <c r="J28" s="103">
        <f t="shared" si="8"/>
        <v>3416.5458784536777</v>
      </c>
      <c r="K28" s="103">
        <f t="shared" si="8"/>
        <v>3416.5458784536777</v>
      </c>
      <c r="L28" s="111">
        <f t="shared" si="3"/>
        <v>9110.7900000000009</v>
      </c>
      <c r="M28" s="112"/>
      <c r="N28" s="104">
        <f t="shared" si="5"/>
        <v>9110.7900000000009</v>
      </c>
      <c r="O28" s="100"/>
      <c r="P28" s="105">
        <v>22776.97252302452</v>
      </c>
      <c r="Q28" s="106">
        <f t="shared" si="2"/>
        <v>13666.183513814711</v>
      </c>
      <c r="R28" s="107">
        <f t="shared" si="4"/>
        <v>9110.7890092098096</v>
      </c>
    </row>
    <row r="29" spans="1:18" x14ac:dyDescent="0.25">
      <c r="A29" s="102" t="s">
        <v>108</v>
      </c>
      <c r="B29" s="102" t="s">
        <v>15</v>
      </c>
      <c r="C29" s="102">
        <v>24095.908923213119</v>
      </c>
      <c r="D29" s="103">
        <f t="shared" si="8"/>
        <v>3011.9886154016399</v>
      </c>
      <c r="E29" s="103">
        <f t="shared" si="8"/>
        <v>3011.9886154016399</v>
      </c>
      <c r="F29" s="103">
        <f t="shared" si="8"/>
        <v>3011.9886154016399</v>
      </c>
      <c r="G29" s="103">
        <f t="shared" si="8"/>
        <v>3011.9886154016399</v>
      </c>
      <c r="H29" s="103">
        <f t="shared" si="8"/>
        <v>3011.9886154016399</v>
      </c>
      <c r="I29" s="103">
        <f t="shared" si="8"/>
        <v>3011.9886154016399</v>
      </c>
      <c r="J29" s="103">
        <f t="shared" si="8"/>
        <v>3011.9886154016399</v>
      </c>
      <c r="K29" s="103">
        <f t="shared" si="8"/>
        <v>3011.9886154016399</v>
      </c>
      <c r="L29" s="111">
        <f t="shared" si="3"/>
        <v>8031.97</v>
      </c>
      <c r="M29" s="112"/>
      <c r="N29" s="104">
        <f t="shared" si="5"/>
        <v>8031.97</v>
      </c>
      <c r="O29" s="100"/>
      <c r="P29" s="105">
        <v>20079.9241026776</v>
      </c>
      <c r="Q29" s="106">
        <f t="shared" si="2"/>
        <v>12047.95446160656</v>
      </c>
      <c r="R29" s="107">
        <f t="shared" si="4"/>
        <v>8031.9696410710403</v>
      </c>
    </row>
    <row r="30" spans="1:18" x14ac:dyDescent="0.25">
      <c r="A30" s="102" t="s">
        <v>108</v>
      </c>
      <c r="B30" s="102" t="s">
        <v>16</v>
      </c>
      <c r="C30" s="102">
        <v>15037.596487231596</v>
      </c>
      <c r="D30" s="103">
        <f t="shared" si="8"/>
        <v>1879.6995609039495</v>
      </c>
      <c r="E30" s="103">
        <f t="shared" si="8"/>
        <v>1879.6995609039495</v>
      </c>
      <c r="F30" s="103">
        <f t="shared" si="8"/>
        <v>1879.6995609039495</v>
      </c>
      <c r="G30" s="103">
        <f t="shared" si="8"/>
        <v>1879.6995609039495</v>
      </c>
      <c r="H30" s="103">
        <f t="shared" si="8"/>
        <v>1879.6995609039495</v>
      </c>
      <c r="I30" s="103">
        <f t="shared" si="8"/>
        <v>1879.6995609039495</v>
      </c>
      <c r="J30" s="103">
        <f t="shared" si="8"/>
        <v>1879.6995609039495</v>
      </c>
      <c r="K30" s="103">
        <f t="shared" si="8"/>
        <v>1879.6995609039495</v>
      </c>
      <c r="L30" s="111">
        <f t="shared" si="3"/>
        <v>5012.53</v>
      </c>
      <c r="M30" s="112"/>
      <c r="N30" s="104">
        <f t="shared" si="5"/>
        <v>5012.53</v>
      </c>
      <c r="O30" s="100"/>
      <c r="P30" s="105">
        <v>12531.330406026331</v>
      </c>
      <c r="Q30" s="106">
        <f t="shared" si="2"/>
        <v>7518.7982436157981</v>
      </c>
      <c r="R30" s="107">
        <f t="shared" si="4"/>
        <v>5012.5321624105327</v>
      </c>
    </row>
    <row r="31" spans="1:18" x14ac:dyDescent="0.25">
      <c r="A31" s="102" t="s">
        <v>108</v>
      </c>
      <c r="B31" s="102" t="s">
        <v>17</v>
      </c>
      <c r="C31" s="102">
        <v>13651.32877542502</v>
      </c>
      <c r="D31" s="103">
        <f t="shared" si="8"/>
        <v>1706.4160969281274</v>
      </c>
      <c r="E31" s="103">
        <f t="shared" si="8"/>
        <v>1706.4160969281274</v>
      </c>
      <c r="F31" s="103">
        <f t="shared" si="8"/>
        <v>1706.4160969281274</v>
      </c>
      <c r="G31" s="103">
        <f t="shared" si="8"/>
        <v>1706.4160969281274</v>
      </c>
      <c r="H31" s="103">
        <f t="shared" si="8"/>
        <v>1706.4160969281274</v>
      </c>
      <c r="I31" s="103">
        <f t="shared" si="8"/>
        <v>1706.4160969281274</v>
      </c>
      <c r="J31" s="103">
        <f t="shared" si="8"/>
        <v>1706.4160969281274</v>
      </c>
      <c r="K31" s="103">
        <f t="shared" si="8"/>
        <v>1706.4160969281274</v>
      </c>
      <c r="L31" s="111">
        <f t="shared" si="3"/>
        <v>4550.4399999999996</v>
      </c>
      <c r="M31" s="112"/>
      <c r="N31" s="104">
        <f t="shared" si="5"/>
        <v>4550.4399999999996</v>
      </c>
      <c r="O31" s="100"/>
      <c r="P31" s="105">
        <v>11376.107312854183</v>
      </c>
      <c r="Q31" s="106">
        <f t="shared" si="2"/>
        <v>6825.6643877125098</v>
      </c>
      <c r="R31" s="107">
        <f t="shared" si="4"/>
        <v>4550.4429251416732</v>
      </c>
    </row>
    <row r="32" spans="1:18" x14ac:dyDescent="0.25">
      <c r="A32" s="102" t="s">
        <v>108</v>
      </c>
      <c r="B32" s="102" t="s">
        <v>18</v>
      </c>
      <c r="C32" s="102">
        <v>18607.84649139053</v>
      </c>
      <c r="D32" s="103">
        <f t="shared" si="8"/>
        <v>2325.9808114238162</v>
      </c>
      <c r="E32" s="103">
        <f t="shared" si="8"/>
        <v>2325.9808114238162</v>
      </c>
      <c r="F32" s="103">
        <f t="shared" si="8"/>
        <v>2325.9808114238162</v>
      </c>
      <c r="G32" s="103">
        <f t="shared" si="8"/>
        <v>2325.9808114238162</v>
      </c>
      <c r="H32" s="103">
        <f t="shared" si="8"/>
        <v>2325.9808114238162</v>
      </c>
      <c r="I32" s="103">
        <f t="shared" si="8"/>
        <v>2325.9808114238162</v>
      </c>
      <c r="J32" s="103">
        <f t="shared" si="8"/>
        <v>2325.9808114238162</v>
      </c>
      <c r="K32" s="103">
        <f t="shared" si="8"/>
        <v>2325.9808114238162</v>
      </c>
      <c r="L32" s="111">
        <f t="shared" si="3"/>
        <v>6202.62</v>
      </c>
      <c r="M32" s="112"/>
      <c r="N32" s="104">
        <f t="shared" si="5"/>
        <v>6202.62</v>
      </c>
      <c r="O32" s="100"/>
      <c r="P32" s="105">
        <v>15506.53874282544</v>
      </c>
      <c r="Q32" s="106">
        <f t="shared" si="2"/>
        <v>9303.923245695265</v>
      </c>
      <c r="R32" s="107">
        <f t="shared" si="4"/>
        <v>6202.6154971301748</v>
      </c>
    </row>
    <row r="33" spans="1:18" x14ac:dyDescent="0.25">
      <c r="A33" s="102" t="s">
        <v>108</v>
      </c>
      <c r="B33" s="102" t="s">
        <v>19</v>
      </c>
      <c r="C33" s="102">
        <v>18458.486058530027</v>
      </c>
      <c r="D33" s="103">
        <f t="shared" si="8"/>
        <v>2307.3107573162533</v>
      </c>
      <c r="E33" s="103">
        <f t="shared" si="8"/>
        <v>2307.3107573162533</v>
      </c>
      <c r="F33" s="103">
        <f t="shared" si="8"/>
        <v>2307.3107573162533</v>
      </c>
      <c r="G33" s="103">
        <f t="shared" si="8"/>
        <v>2307.3107573162533</v>
      </c>
      <c r="H33" s="103">
        <f t="shared" si="8"/>
        <v>2307.3107573162533</v>
      </c>
      <c r="I33" s="103">
        <f t="shared" si="8"/>
        <v>2307.3107573162533</v>
      </c>
      <c r="J33" s="103">
        <f t="shared" si="8"/>
        <v>2307.3107573162533</v>
      </c>
      <c r="K33" s="103">
        <f t="shared" si="8"/>
        <v>2307.3107573162533</v>
      </c>
      <c r="L33" s="111">
        <f t="shared" si="3"/>
        <v>6152.83</v>
      </c>
      <c r="M33" s="112"/>
      <c r="N33" s="104">
        <f t="shared" si="5"/>
        <v>6152.83</v>
      </c>
      <c r="O33" s="100"/>
      <c r="P33" s="105">
        <v>15382.071715441689</v>
      </c>
      <c r="Q33" s="106">
        <f t="shared" si="2"/>
        <v>9229.2430292650133</v>
      </c>
      <c r="R33" s="107">
        <f t="shared" si="4"/>
        <v>6152.8286861766755</v>
      </c>
    </row>
    <row r="34" spans="1:18" x14ac:dyDescent="0.25">
      <c r="A34" s="102" t="s">
        <v>108</v>
      </c>
      <c r="B34" s="102" t="s">
        <v>109</v>
      </c>
      <c r="C34" s="102">
        <v>16281.426548782474</v>
      </c>
      <c r="D34" s="103">
        <f t="shared" si="8"/>
        <v>2035.1783185978093</v>
      </c>
      <c r="E34" s="103">
        <f t="shared" si="8"/>
        <v>2035.1783185978093</v>
      </c>
      <c r="F34" s="103">
        <f t="shared" si="8"/>
        <v>2035.1783185978093</v>
      </c>
      <c r="G34" s="103">
        <f t="shared" si="8"/>
        <v>2035.1783185978093</v>
      </c>
      <c r="H34" s="103">
        <f t="shared" si="8"/>
        <v>2035.1783185978093</v>
      </c>
      <c r="I34" s="103">
        <f t="shared" si="8"/>
        <v>2035.1783185978093</v>
      </c>
      <c r="J34" s="103">
        <f t="shared" si="8"/>
        <v>2035.1783185978093</v>
      </c>
      <c r="K34" s="103">
        <f t="shared" si="8"/>
        <v>2035.1783185978093</v>
      </c>
      <c r="L34" s="111">
        <f t="shared" si="3"/>
        <v>5427.14</v>
      </c>
      <c r="M34" s="112"/>
      <c r="N34" s="104">
        <f t="shared" si="5"/>
        <v>5427.14</v>
      </c>
      <c r="O34" s="100"/>
      <c r="P34" s="105">
        <v>13567.855457318728</v>
      </c>
      <c r="Q34" s="106">
        <f t="shared" si="2"/>
        <v>8140.7132743912371</v>
      </c>
      <c r="R34" s="107">
        <f t="shared" si="4"/>
        <v>5427.1421829274914</v>
      </c>
    </row>
    <row r="35" spans="1:18" ht="14.4" x14ac:dyDescent="0.3">
      <c r="A35" s="98" t="s">
        <v>160</v>
      </c>
      <c r="B35" s="98" t="s">
        <v>108</v>
      </c>
      <c r="C35" s="98">
        <v>184098.7783837264</v>
      </c>
      <c r="D35" s="98">
        <f t="shared" si="8"/>
        <v>23012.3472979658</v>
      </c>
      <c r="E35" s="98">
        <f t="shared" si="8"/>
        <v>23012.3472979658</v>
      </c>
      <c r="F35" s="98">
        <f t="shared" si="8"/>
        <v>23012.3472979658</v>
      </c>
      <c r="G35" s="98">
        <f t="shared" si="8"/>
        <v>23012.3472979658</v>
      </c>
      <c r="H35" s="98">
        <f t="shared" si="8"/>
        <v>23012.3472979658</v>
      </c>
      <c r="I35" s="98">
        <f t="shared" si="8"/>
        <v>23012.3472979658</v>
      </c>
      <c r="J35" s="98">
        <f t="shared" si="8"/>
        <v>23012.3472979658</v>
      </c>
      <c r="K35" s="98">
        <f t="shared" si="8"/>
        <v>23012.3472979658</v>
      </c>
      <c r="L35" s="99">
        <f t="shared" si="3"/>
        <v>61366.26</v>
      </c>
      <c r="M35" s="113"/>
      <c r="N35" s="118">
        <f t="shared" si="5"/>
        <v>61366.26</v>
      </c>
      <c r="O35" s="100"/>
      <c r="P35" s="105">
        <v>153415.64865310531</v>
      </c>
      <c r="Q35" s="106">
        <f t="shared" ref="Q35:Q66" si="9">SUM(H35:K35)</f>
        <v>92049.3891918632</v>
      </c>
      <c r="R35" s="107">
        <f t="shared" si="4"/>
        <v>61366.259461242109</v>
      </c>
    </row>
    <row r="36" spans="1:18" x14ac:dyDescent="0.25">
      <c r="A36" s="102" t="s">
        <v>20</v>
      </c>
      <c r="B36" s="102" t="s">
        <v>21</v>
      </c>
      <c r="C36" s="102">
        <v>15486.694939456298</v>
      </c>
      <c r="D36" s="103">
        <f t="shared" si="8"/>
        <v>1935.8368674320373</v>
      </c>
      <c r="E36" s="103">
        <f t="shared" si="8"/>
        <v>1935.8368674320373</v>
      </c>
      <c r="F36" s="103">
        <f t="shared" si="8"/>
        <v>1935.8368674320373</v>
      </c>
      <c r="G36" s="103">
        <f t="shared" si="8"/>
        <v>1935.8368674320373</v>
      </c>
      <c r="H36" s="103">
        <f t="shared" si="8"/>
        <v>1935.8368674320373</v>
      </c>
      <c r="I36" s="103">
        <f t="shared" si="8"/>
        <v>1935.8368674320373</v>
      </c>
      <c r="J36" s="103">
        <f t="shared" si="8"/>
        <v>1935.8368674320373</v>
      </c>
      <c r="K36" s="103">
        <f t="shared" si="8"/>
        <v>1935.8368674320373</v>
      </c>
      <c r="L36" s="111">
        <f t="shared" si="3"/>
        <v>5162.2299999999996</v>
      </c>
      <c r="M36" s="112"/>
      <c r="N36" s="104">
        <f t="shared" si="5"/>
        <v>5162.2299999999996</v>
      </c>
      <c r="O36" s="100"/>
      <c r="P36" s="105">
        <v>12905.579116213581</v>
      </c>
      <c r="Q36" s="106">
        <f t="shared" si="9"/>
        <v>7743.347469728149</v>
      </c>
      <c r="R36" s="107">
        <f t="shared" si="4"/>
        <v>5162.2316464854321</v>
      </c>
    </row>
    <row r="37" spans="1:18" x14ac:dyDescent="0.25">
      <c r="A37" s="102" t="s">
        <v>20</v>
      </c>
      <c r="B37" s="102" t="s">
        <v>22</v>
      </c>
      <c r="C37" s="102">
        <v>70214.303803449846</v>
      </c>
      <c r="D37" s="103">
        <f t="shared" si="8"/>
        <v>8776.7879754312307</v>
      </c>
      <c r="E37" s="103">
        <f t="shared" si="8"/>
        <v>8776.7879754312307</v>
      </c>
      <c r="F37" s="103">
        <f t="shared" si="8"/>
        <v>8776.7879754312307</v>
      </c>
      <c r="G37" s="103">
        <f t="shared" si="8"/>
        <v>8776.7879754312307</v>
      </c>
      <c r="H37" s="103">
        <f t="shared" si="8"/>
        <v>8776.7879754312307</v>
      </c>
      <c r="I37" s="103">
        <f t="shared" si="8"/>
        <v>8776.7879754312307</v>
      </c>
      <c r="J37" s="103">
        <f t="shared" si="8"/>
        <v>8776.7879754312307</v>
      </c>
      <c r="K37" s="103">
        <f t="shared" si="8"/>
        <v>8776.7879754312307</v>
      </c>
      <c r="L37" s="111">
        <f t="shared" si="3"/>
        <v>23404.77</v>
      </c>
      <c r="M37" s="112"/>
      <c r="N37" s="104">
        <f t="shared" si="5"/>
        <v>23404.77</v>
      </c>
      <c r="O37" s="100"/>
      <c r="P37" s="105">
        <v>58511.919836208195</v>
      </c>
      <c r="Q37" s="106">
        <f t="shared" si="9"/>
        <v>35107.151901724923</v>
      </c>
      <c r="R37" s="107">
        <f t="shared" si="4"/>
        <v>23404.767934483272</v>
      </c>
    </row>
    <row r="38" spans="1:18" x14ac:dyDescent="0.25">
      <c r="A38" s="102" t="s">
        <v>20</v>
      </c>
      <c r="B38" s="102" t="s">
        <v>23</v>
      </c>
      <c r="C38" s="102">
        <v>25480.980267984876</v>
      </c>
      <c r="D38" s="103">
        <f t="shared" si="8"/>
        <v>3185.1225334981095</v>
      </c>
      <c r="E38" s="103">
        <f t="shared" si="8"/>
        <v>3185.1225334981095</v>
      </c>
      <c r="F38" s="103">
        <f t="shared" si="8"/>
        <v>3185.1225334981095</v>
      </c>
      <c r="G38" s="103">
        <f t="shared" si="8"/>
        <v>3185.1225334981095</v>
      </c>
      <c r="H38" s="103">
        <f t="shared" si="8"/>
        <v>3185.1225334981095</v>
      </c>
      <c r="I38" s="103">
        <f t="shared" si="8"/>
        <v>3185.1225334981095</v>
      </c>
      <c r="J38" s="103">
        <f t="shared" si="8"/>
        <v>3185.1225334981095</v>
      </c>
      <c r="K38" s="103">
        <f t="shared" si="8"/>
        <v>3185.1225334981095</v>
      </c>
      <c r="L38" s="111">
        <f t="shared" si="3"/>
        <v>8493.66</v>
      </c>
      <c r="M38" s="112"/>
      <c r="N38" s="104">
        <f t="shared" si="5"/>
        <v>8493.66</v>
      </c>
      <c r="O38" s="100"/>
      <c r="P38" s="105">
        <v>21234.150223320732</v>
      </c>
      <c r="Q38" s="106">
        <f t="shared" si="9"/>
        <v>12740.490133992438</v>
      </c>
      <c r="R38" s="107">
        <f t="shared" si="4"/>
        <v>8493.6600893282939</v>
      </c>
    </row>
    <row r="39" spans="1:18" x14ac:dyDescent="0.25">
      <c r="A39" s="102" t="s">
        <v>20</v>
      </c>
      <c r="B39" s="102" t="s">
        <v>24</v>
      </c>
      <c r="C39" s="102">
        <v>55477.528043608771</v>
      </c>
      <c r="D39" s="103">
        <f t="shared" si="8"/>
        <v>6934.6910054510963</v>
      </c>
      <c r="E39" s="103">
        <f t="shared" si="8"/>
        <v>6934.6910054510963</v>
      </c>
      <c r="F39" s="103">
        <f t="shared" si="8"/>
        <v>6934.6910054510963</v>
      </c>
      <c r="G39" s="103">
        <f t="shared" si="8"/>
        <v>6934.6910054510963</v>
      </c>
      <c r="H39" s="103">
        <f t="shared" si="8"/>
        <v>6934.6910054510963</v>
      </c>
      <c r="I39" s="103">
        <f t="shared" si="8"/>
        <v>6934.6910054510963</v>
      </c>
      <c r="J39" s="103">
        <f t="shared" si="8"/>
        <v>6934.6910054510963</v>
      </c>
      <c r="K39" s="103">
        <f t="shared" si="8"/>
        <v>6934.6910054510963</v>
      </c>
      <c r="L39" s="111">
        <f t="shared" si="3"/>
        <v>18492.509999999998</v>
      </c>
      <c r="M39" s="112"/>
      <c r="N39" s="104">
        <f t="shared" si="5"/>
        <v>18492.509999999998</v>
      </c>
      <c r="O39" s="100"/>
      <c r="P39" s="105">
        <v>46231.273369673974</v>
      </c>
      <c r="Q39" s="106">
        <f t="shared" si="9"/>
        <v>27738.764021804385</v>
      </c>
      <c r="R39" s="107">
        <f t="shared" si="4"/>
        <v>18492.509347869589</v>
      </c>
    </row>
    <row r="40" spans="1:18" ht="14.4" x14ac:dyDescent="0.3">
      <c r="A40" s="98" t="s">
        <v>160</v>
      </c>
      <c r="B40" s="98" t="s">
        <v>20</v>
      </c>
      <c r="C40" s="98">
        <v>83329.753402255272</v>
      </c>
      <c r="D40" s="98">
        <f t="shared" si="8"/>
        <v>10416.219175281909</v>
      </c>
      <c r="E40" s="98">
        <f t="shared" si="8"/>
        <v>10416.219175281909</v>
      </c>
      <c r="F40" s="98">
        <f t="shared" si="8"/>
        <v>10416.219175281909</v>
      </c>
      <c r="G40" s="98">
        <f t="shared" si="8"/>
        <v>10416.219175281909</v>
      </c>
      <c r="H40" s="98">
        <f t="shared" si="8"/>
        <v>10416.219175281909</v>
      </c>
      <c r="I40" s="98">
        <f t="shared" si="8"/>
        <v>10416.219175281909</v>
      </c>
      <c r="J40" s="98">
        <f t="shared" si="8"/>
        <v>10416.219175281909</v>
      </c>
      <c r="K40" s="98">
        <f t="shared" si="8"/>
        <v>10416.219175281909</v>
      </c>
      <c r="L40" s="99">
        <f t="shared" si="3"/>
        <v>27776.58</v>
      </c>
      <c r="M40" s="113"/>
      <c r="N40" s="118">
        <f t="shared" si="5"/>
        <v>27776.58</v>
      </c>
      <c r="O40" s="100"/>
      <c r="P40" s="105">
        <v>69441.461168546055</v>
      </c>
      <c r="Q40" s="106">
        <f t="shared" si="9"/>
        <v>41664.876701127636</v>
      </c>
      <c r="R40" s="107">
        <f t="shared" si="4"/>
        <v>27776.584467418419</v>
      </c>
    </row>
    <row r="41" spans="1:18" x14ac:dyDescent="0.25">
      <c r="A41" s="102" t="s">
        <v>25</v>
      </c>
      <c r="B41" s="102" t="s">
        <v>86</v>
      </c>
      <c r="C41" s="102">
        <v>5786.383426911013</v>
      </c>
      <c r="D41" s="103">
        <f t="shared" si="8"/>
        <v>723.29792836387662</v>
      </c>
      <c r="E41" s="103">
        <f t="shared" si="8"/>
        <v>723.29792836387662</v>
      </c>
      <c r="F41" s="103">
        <f t="shared" si="8"/>
        <v>723.29792836387662</v>
      </c>
      <c r="G41" s="103">
        <f t="shared" si="8"/>
        <v>723.29792836387662</v>
      </c>
      <c r="H41" s="103">
        <f t="shared" si="8"/>
        <v>723.29792836387662</v>
      </c>
      <c r="I41" s="103">
        <f t="shared" si="8"/>
        <v>723.29792836387662</v>
      </c>
      <c r="J41" s="103">
        <f t="shared" si="8"/>
        <v>723.29792836387662</v>
      </c>
      <c r="K41" s="103">
        <f t="shared" si="8"/>
        <v>723.29792836387662</v>
      </c>
      <c r="L41" s="111">
        <f t="shared" si="3"/>
        <v>1928.79</v>
      </c>
      <c r="M41" s="112"/>
      <c r="N41" s="104">
        <f t="shared" si="5"/>
        <v>1928.79</v>
      </c>
      <c r="O41" s="100"/>
      <c r="P41" s="105">
        <v>4821.9861890925113</v>
      </c>
      <c r="Q41" s="106">
        <f t="shared" si="9"/>
        <v>2893.1917134555065</v>
      </c>
      <c r="R41" s="107">
        <f t="shared" si="4"/>
        <v>1928.7944756370048</v>
      </c>
    </row>
    <row r="42" spans="1:18" x14ac:dyDescent="0.25">
      <c r="A42" s="102" t="s">
        <v>25</v>
      </c>
      <c r="B42" s="102" t="s">
        <v>110</v>
      </c>
      <c r="C42" s="102">
        <v>6236.9064654195854</v>
      </c>
      <c r="D42" s="103">
        <f t="shared" ref="D42:K57" si="10">$C42/8</f>
        <v>779.61330817744818</v>
      </c>
      <c r="E42" s="103">
        <f t="shared" si="10"/>
        <v>779.61330817744818</v>
      </c>
      <c r="F42" s="103">
        <f t="shared" si="10"/>
        <v>779.61330817744818</v>
      </c>
      <c r="G42" s="103">
        <f t="shared" si="10"/>
        <v>779.61330817744818</v>
      </c>
      <c r="H42" s="103">
        <f t="shared" si="10"/>
        <v>779.61330817744818</v>
      </c>
      <c r="I42" s="103">
        <f t="shared" si="10"/>
        <v>779.61330817744818</v>
      </c>
      <c r="J42" s="103">
        <f t="shared" si="10"/>
        <v>779.61330817744818</v>
      </c>
      <c r="K42" s="103">
        <f t="shared" si="10"/>
        <v>779.61330817744818</v>
      </c>
      <c r="L42" s="111">
        <f t="shared" si="3"/>
        <v>2078.9699999999998</v>
      </c>
      <c r="M42" s="112"/>
      <c r="N42" s="104">
        <f t="shared" si="5"/>
        <v>2078.9699999999998</v>
      </c>
      <c r="O42" s="100"/>
      <c r="P42" s="105">
        <v>5197.4220545163207</v>
      </c>
      <c r="Q42" s="106">
        <f t="shared" si="9"/>
        <v>3118.4532327097927</v>
      </c>
      <c r="R42" s="107">
        <f t="shared" si="4"/>
        <v>2078.968821806528</v>
      </c>
    </row>
    <row r="43" spans="1:18" x14ac:dyDescent="0.25">
      <c r="A43" s="102" t="s">
        <v>25</v>
      </c>
      <c r="B43" s="102" t="s">
        <v>111</v>
      </c>
      <c r="C43" s="102">
        <v>6220.3277584989173</v>
      </c>
      <c r="D43" s="103">
        <f t="shared" si="10"/>
        <v>777.54096981236466</v>
      </c>
      <c r="E43" s="103">
        <f t="shared" si="10"/>
        <v>777.54096981236466</v>
      </c>
      <c r="F43" s="103">
        <f t="shared" si="10"/>
        <v>777.54096981236466</v>
      </c>
      <c r="G43" s="103">
        <f t="shared" si="10"/>
        <v>777.54096981236466</v>
      </c>
      <c r="H43" s="103">
        <f t="shared" si="10"/>
        <v>777.54096981236466</v>
      </c>
      <c r="I43" s="103">
        <f t="shared" si="10"/>
        <v>777.54096981236466</v>
      </c>
      <c r="J43" s="103">
        <f t="shared" si="10"/>
        <v>777.54096981236466</v>
      </c>
      <c r="K43" s="103">
        <f t="shared" si="10"/>
        <v>777.54096981236466</v>
      </c>
      <c r="L43" s="111">
        <f t="shared" si="3"/>
        <v>2073.44</v>
      </c>
      <c r="M43" s="112"/>
      <c r="N43" s="104">
        <f t="shared" si="5"/>
        <v>2073.44</v>
      </c>
      <c r="O43" s="100"/>
      <c r="P43" s="105">
        <v>5183.6064654157644</v>
      </c>
      <c r="Q43" s="106">
        <f t="shared" si="9"/>
        <v>3110.1638792494587</v>
      </c>
      <c r="R43" s="107">
        <f t="shared" si="4"/>
        <v>2073.4425861663058</v>
      </c>
    </row>
    <row r="44" spans="1:18" ht="14.4" x14ac:dyDescent="0.3">
      <c r="A44" s="98" t="s">
        <v>160</v>
      </c>
      <c r="B44" s="98" t="s">
        <v>25</v>
      </c>
      <c r="C44" s="98">
        <v>36487.240774744867</v>
      </c>
      <c r="D44" s="98">
        <f t="shared" si="10"/>
        <v>4560.9050968431084</v>
      </c>
      <c r="E44" s="98">
        <f t="shared" si="10"/>
        <v>4560.9050968431084</v>
      </c>
      <c r="F44" s="98">
        <f t="shared" si="10"/>
        <v>4560.9050968431084</v>
      </c>
      <c r="G44" s="98">
        <f t="shared" si="10"/>
        <v>4560.9050968431084</v>
      </c>
      <c r="H44" s="98">
        <f t="shared" si="10"/>
        <v>4560.9050968431084</v>
      </c>
      <c r="I44" s="98">
        <f t="shared" si="10"/>
        <v>4560.9050968431084</v>
      </c>
      <c r="J44" s="98">
        <f t="shared" si="10"/>
        <v>4560.9050968431084</v>
      </c>
      <c r="K44" s="98">
        <f t="shared" si="10"/>
        <v>4560.9050968431084</v>
      </c>
      <c r="L44" s="99">
        <f t="shared" si="3"/>
        <v>12162.41</v>
      </c>
      <c r="M44" s="113"/>
      <c r="N44" s="118">
        <f t="shared" si="5"/>
        <v>12162.41</v>
      </c>
      <c r="O44" s="100"/>
      <c r="P44" s="105">
        <v>30406.033978954059</v>
      </c>
      <c r="Q44" s="106">
        <f t="shared" si="9"/>
        <v>18243.620387372433</v>
      </c>
      <c r="R44" s="107">
        <f t="shared" si="4"/>
        <v>12162.413591581626</v>
      </c>
    </row>
    <row r="45" spans="1:18" ht="14.4" x14ac:dyDescent="0.3">
      <c r="A45" s="98" t="s">
        <v>160</v>
      </c>
      <c r="B45" s="98" t="s">
        <v>100</v>
      </c>
      <c r="C45" s="98">
        <v>120787.02724708598</v>
      </c>
      <c r="D45" s="98">
        <f t="shared" si="10"/>
        <v>15098.378405885747</v>
      </c>
      <c r="E45" s="98">
        <f t="shared" si="10"/>
        <v>15098.378405885747</v>
      </c>
      <c r="F45" s="98">
        <f t="shared" si="10"/>
        <v>15098.378405885747</v>
      </c>
      <c r="G45" s="98">
        <f t="shared" si="10"/>
        <v>15098.378405885747</v>
      </c>
      <c r="H45" s="98">
        <f t="shared" si="10"/>
        <v>15098.378405885747</v>
      </c>
      <c r="I45" s="98">
        <f t="shared" si="10"/>
        <v>15098.378405885747</v>
      </c>
      <c r="J45" s="98">
        <f t="shared" si="10"/>
        <v>15098.378405885747</v>
      </c>
      <c r="K45" s="98">
        <f t="shared" si="10"/>
        <v>15098.378405885747</v>
      </c>
      <c r="L45" s="99">
        <f t="shared" si="3"/>
        <v>40262.339999999997</v>
      </c>
      <c r="M45" s="113"/>
      <c r="N45" s="118">
        <f t="shared" si="5"/>
        <v>40262.339999999997</v>
      </c>
      <c r="O45" s="100"/>
      <c r="P45" s="105">
        <v>100655.85603923831</v>
      </c>
      <c r="Q45" s="106">
        <f t="shared" si="9"/>
        <v>60393.513623542989</v>
      </c>
      <c r="R45" s="107">
        <f t="shared" si="4"/>
        <v>40262.342415695319</v>
      </c>
    </row>
    <row r="46" spans="1:18" x14ac:dyDescent="0.25">
      <c r="A46" s="102" t="s">
        <v>26</v>
      </c>
      <c r="B46" s="102" t="s">
        <v>27</v>
      </c>
      <c r="C46" s="102">
        <v>62533.958627179767</v>
      </c>
      <c r="D46" s="103">
        <f t="shared" si="10"/>
        <v>7816.7448283974709</v>
      </c>
      <c r="E46" s="103">
        <f t="shared" si="10"/>
        <v>7816.7448283974709</v>
      </c>
      <c r="F46" s="103">
        <f t="shared" si="10"/>
        <v>7816.7448283974709</v>
      </c>
      <c r="G46" s="103">
        <f t="shared" si="10"/>
        <v>7816.7448283974709</v>
      </c>
      <c r="H46" s="103">
        <f t="shared" si="10"/>
        <v>7816.7448283974709</v>
      </c>
      <c r="I46" s="103">
        <f t="shared" si="10"/>
        <v>7816.7448283974709</v>
      </c>
      <c r="J46" s="103">
        <f t="shared" si="10"/>
        <v>7816.7448283974709</v>
      </c>
      <c r="K46" s="103">
        <f t="shared" si="10"/>
        <v>7816.7448283974709</v>
      </c>
      <c r="L46" s="111">
        <f t="shared" si="3"/>
        <v>20844.650000000001</v>
      </c>
      <c r="M46" s="112"/>
      <c r="N46" s="104">
        <f t="shared" si="5"/>
        <v>20844.650000000001</v>
      </c>
      <c r="O46" s="100"/>
      <c r="P46" s="105">
        <v>52111.632189316471</v>
      </c>
      <c r="Q46" s="106">
        <f t="shared" si="9"/>
        <v>31266.979313589884</v>
      </c>
      <c r="R46" s="107">
        <f t="shared" si="4"/>
        <v>20844.652875726588</v>
      </c>
    </row>
    <row r="47" spans="1:18" x14ac:dyDescent="0.25">
      <c r="A47" s="102" t="s">
        <v>26</v>
      </c>
      <c r="B47" s="102" t="s">
        <v>28</v>
      </c>
      <c r="C47" s="102">
        <v>52905.427552838344</v>
      </c>
      <c r="D47" s="103">
        <f t="shared" si="10"/>
        <v>6613.178444104793</v>
      </c>
      <c r="E47" s="103">
        <f t="shared" si="10"/>
        <v>6613.178444104793</v>
      </c>
      <c r="F47" s="103">
        <f t="shared" si="10"/>
        <v>6613.178444104793</v>
      </c>
      <c r="G47" s="103">
        <f t="shared" si="10"/>
        <v>6613.178444104793</v>
      </c>
      <c r="H47" s="103">
        <f t="shared" si="10"/>
        <v>6613.178444104793</v>
      </c>
      <c r="I47" s="103">
        <f t="shared" si="10"/>
        <v>6613.178444104793</v>
      </c>
      <c r="J47" s="103">
        <f t="shared" si="10"/>
        <v>6613.178444104793</v>
      </c>
      <c r="K47" s="103">
        <f t="shared" si="10"/>
        <v>6613.178444104793</v>
      </c>
      <c r="L47" s="111">
        <f t="shared" si="3"/>
        <v>17635.14</v>
      </c>
      <c r="M47" s="112"/>
      <c r="N47" s="104">
        <f t="shared" si="5"/>
        <v>17635.14</v>
      </c>
      <c r="O47" s="100"/>
      <c r="P47" s="105">
        <v>44087.856294031961</v>
      </c>
      <c r="Q47" s="106">
        <f t="shared" si="9"/>
        <v>26452.713776419172</v>
      </c>
      <c r="R47" s="107">
        <f t="shared" si="4"/>
        <v>17635.142517612789</v>
      </c>
    </row>
    <row r="48" spans="1:18" x14ac:dyDescent="0.25">
      <c r="A48" s="102" t="s">
        <v>26</v>
      </c>
      <c r="B48" s="102" t="s">
        <v>29</v>
      </c>
      <c r="C48" s="102">
        <v>25574.452926625836</v>
      </c>
      <c r="D48" s="103">
        <f t="shared" si="10"/>
        <v>3196.8066158282295</v>
      </c>
      <c r="E48" s="103">
        <f t="shared" si="10"/>
        <v>3196.8066158282295</v>
      </c>
      <c r="F48" s="103">
        <f t="shared" si="10"/>
        <v>3196.8066158282295</v>
      </c>
      <c r="G48" s="103">
        <f t="shared" si="10"/>
        <v>3196.8066158282295</v>
      </c>
      <c r="H48" s="103">
        <f t="shared" si="10"/>
        <v>3196.8066158282295</v>
      </c>
      <c r="I48" s="103">
        <f t="shared" si="10"/>
        <v>3196.8066158282295</v>
      </c>
      <c r="J48" s="103">
        <f t="shared" si="10"/>
        <v>3196.8066158282295</v>
      </c>
      <c r="K48" s="103">
        <f t="shared" si="10"/>
        <v>3196.8066158282295</v>
      </c>
      <c r="L48" s="111">
        <f t="shared" si="3"/>
        <v>8524.82</v>
      </c>
      <c r="M48" s="112"/>
      <c r="N48" s="104">
        <f t="shared" si="5"/>
        <v>8524.82</v>
      </c>
      <c r="O48" s="100"/>
      <c r="P48" s="105">
        <v>21312.044105521531</v>
      </c>
      <c r="Q48" s="106">
        <f t="shared" si="9"/>
        <v>12787.226463312918</v>
      </c>
      <c r="R48" s="107">
        <f t="shared" si="4"/>
        <v>8524.8176422086126</v>
      </c>
    </row>
    <row r="49" spans="1:18" x14ac:dyDescent="0.25">
      <c r="A49" s="102" t="s">
        <v>26</v>
      </c>
      <c r="B49" s="102" t="s">
        <v>30</v>
      </c>
      <c r="C49" s="102">
        <v>42222.542425148567</v>
      </c>
      <c r="D49" s="103">
        <f t="shared" si="10"/>
        <v>5277.8178031435709</v>
      </c>
      <c r="E49" s="103">
        <f t="shared" si="10"/>
        <v>5277.8178031435709</v>
      </c>
      <c r="F49" s="103">
        <f t="shared" si="10"/>
        <v>5277.8178031435709</v>
      </c>
      <c r="G49" s="103">
        <f t="shared" si="10"/>
        <v>5277.8178031435709</v>
      </c>
      <c r="H49" s="103">
        <f t="shared" si="10"/>
        <v>5277.8178031435709</v>
      </c>
      <c r="I49" s="103">
        <f t="shared" si="10"/>
        <v>5277.8178031435709</v>
      </c>
      <c r="J49" s="103">
        <f t="shared" si="10"/>
        <v>5277.8178031435709</v>
      </c>
      <c r="K49" s="103">
        <f t="shared" si="10"/>
        <v>5277.8178031435709</v>
      </c>
      <c r="L49" s="111">
        <f t="shared" si="3"/>
        <v>14074.18</v>
      </c>
      <c r="M49" s="112"/>
      <c r="N49" s="104">
        <f t="shared" si="5"/>
        <v>14074.18</v>
      </c>
      <c r="O49" s="100"/>
      <c r="P49" s="105">
        <v>35185.452020957142</v>
      </c>
      <c r="Q49" s="106">
        <f t="shared" si="9"/>
        <v>21111.271212574284</v>
      </c>
      <c r="R49" s="107">
        <f t="shared" si="4"/>
        <v>14074.180808382858</v>
      </c>
    </row>
    <row r="50" spans="1:18" x14ac:dyDescent="0.25">
      <c r="A50" s="102" t="s">
        <v>26</v>
      </c>
      <c r="B50" s="102" t="s">
        <v>31</v>
      </c>
      <c r="C50" s="102">
        <v>51723.946263646489</v>
      </c>
      <c r="D50" s="103">
        <f t="shared" si="10"/>
        <v>6465.4932829558111</v>
      </c>
      <c r="E50" s="103">
        <f t="shared" si="10"/>
        <v>6465.4932829558111</v>
      </c>
      <c r="F50" s="103">
        <f t="shared" si="10"/>
        <v>6465.4932829558111</v>
      </c>
      <c r="G50" s="103">
        <f t="shared" si="10"/>
        <v>6465.4932829558111</v>
      </c>
      <c r="H50" s="103">
        <f t="shared" si="10"/>
        <v>6465.4932829558111</v>
      </c>
      <c r="I50" s="103">
        <f t="shared" si="10"/>
        <v>6465.4932829558111</v>
      </c>
      <c r="J50" s="103">
        <f t="shared" si="10"/>
        <v>6465.4932829558111</v>
      </c>
      <c r="K50" s="103">
        <f t="shared" si="10"/>
        <v>6465.4932829558111</v>
      </c>
      <c r="L50" s="111">
        <f t="shared" si="3"/>
        <v>17241.32</v>
      </c>
      <c r="M50" s="112"/>
      <c r="N50" s="104">
        <f t="shared" si="5"/>
        <v>17241.32</v>
      </c>
      <c r="O50" s="100"/>
      <c r="P50" s="105">
        <v>43103.288553038743</v>
      </c>
      <c r="Q50" s="106">
        <f t="shared" si="9"/>
        <v>25861.973131823244</v>
      </c>
      <c r="R50" s="107">
        <f t="shared" si="4"/>
        <v>17241.315421215499</v>
      </c>
    </row>
    <row r="51" spans="1:18" x14ac:dyDescent="0.25">
      <c r="A51" s="102" t="s">
        <v>26</v>
      </c>
      <c r="B51" s="102" t="s">
        <v>32</v>
      </c>
      <c r="C51" s="102">
        <v>20710.868002275631</v>
      </c>
      <c r="D51" s="103">
        <f t="shared" si="10"/>
        <v>2588.8585002844538</v>
      </c>
      <c r="E51" s="103">
        <f t="shared" si="10"/>
        <v>2588.8585002844538</v>
      </c>
      <c r="F51" s="103">
        <f t="shared" si="10"/>
        <v>2588.8585002844538</v>
      </c>
      <c r="G51" s="103">
        <f t="shared" si="10"/>
        <v>2588.8585002844538</v>
      </c>
      <c r="H51" s="103">
        <f t="shared" si="10"/>
        <v>2588.8585002844538</v>
      </c>
      <c r="I51" s="103">
        <f t="shared" si="10"/>
        <v>2588.8585002844538</v>
      </c>
      <c r="J51" s="103">
        <f t="shared" si="10"/>
        <v>2588.8585002844538</v>
      </c>
      <c r="K51" s="103">
        <f t="shared" si="10"/>
        <v>2588.8585002844538</v>
      </c>
      <c r="L51" s="111">
        <f t="shared" si="3"/>
        <v>6903.62</v>
      </c>
      <c r="M51" s="112"/>
      <c r="N51" s="104">
        <f t="shared" si="5"/>
        <v>6903.62</v>
      </c>
      <c r="O51" s="100"/>
      <c r="P51" s="105">
        <v>17259.056668563026</v>
      </c>
      <c r="Q51" s="106">
        <f t="shared" si="9"/>
        <v>10355.434001137815</v>
      </c>
      <c r="R51" s="107">
        <f t="shared" si="4"/>
        <v>6903.6226674252102</v>
      </c>
    </row>
    <row r="52" spans="1:18" x14ac:dyDescent="0.25">
      <c r="A52" s="102" t="s">
        <v>26</v>
      </c>
      <c r="B52" s="102" t="s">
        <v>33</v>
      </c>
      <c r="C52" s="102">
        <v>21584.837597330737</v>
      </c>
      <c r="D52" s="103">
        <f t="shared" si="10"/>
        <v>2698.1046996663422</v>
      </c>
      <c r="E52" s="103">
        <f t="shared" si="10"/>
        <v>2698.1046996663422</v>
      </c>
      <c r="F52" s="103">
        <f t="shared" si="10"/>
        <v>2698.1046996663422</v>
      </c>
      <c r="G52" s="103">
        <f t="shared" si="10"/>
        <v>2698.1046996663422</v>
      </c>
      <c r="H52" s="103">
        <f t="shared" si="10"/>
        <v>2698.1046996663422</v>
      </c>
      <c r="I52" s="103">
        <f t="shared" si="10"/>
        <v>2698.1046996663422</v>
      </c>
      <c r="J52" s="103">
        <f t="shared" si="10"/>
        <v>2698.1046996663422</v>
      </c>
      <c r="K52" s="103">
        <f t="shared" si="10"/>
        <v>2698.1046996663422</v>
      </c>
      <c r="L52" s="111">
        <f t="shared" si="3"/>
        <v>7194.95</v>
      </c>
      <c r="M52" s="112"/>
      <c r="N52" s="104">
        <f t="shared" si="5"/>
        <v>7194.95</v>
      </c>
      <c r="O52" s="100"/>
      <c r="P52" s="105">
        <v>17987.364664442281</v>
      </c>
      <c r="Q52" s="106">
        <f t="shared" si="9"/>
        <v>10792.418798665369</v>
      </c>
      <c r="R52" s="107">
        <f t="shared" si="4"/>
        <v>7194.9458657769119</v>
      </c>
    </row>
    <row r="53" spans="1:18" x14ac:dyDescent="0.25">
      <c r="A53" s="102" t="s">
        <v>26</v>
      </c>
      <c r="B53" s="102" t="s">
        <v>34</v>
      </c>
      <c r="C53" s="102">
        <v>62929.607822276957</v>
      </c>
      <c r="D53" s="103">
        <f t="shared" si="10"/>
        <v>7866.2009777846197</v>
      </c>
      <c r="E53" s="103">
        <f t="shared" si="10"/>
        <v>7866.2009777846197</v>
      </c>
      <c r="F53" s="103">
        <f t="shared" si="10"/>
        <v>7866.2009777846197</v>
      </c>
      <c r="G53" s="103">
        <f t="shared" si="10"/>
        <v>7866.2009777846197</v>
      </c>
      <c r="H53" s="103">
        <f t="shared" si="10"/>
        <v>7866.2009777846197</v>
      </c>
      <c r="I53" s="103">
        <f t="shared" si="10"/>
        <v>7866.2009777846197</v>
      </c>
      <c r="J53" s="103">
        <f t="shared" si="10"/>
        <v>7866.2009777846197</v>
      </c>
      <c r="K53" s="103">
        <f t="shared" si="10"/>
        <v>7866.2009777846197</v>
      </c>
      <c r="L53" s="111">
        <f t="shared" si="3"/>
        <v>20976.54</v>
      </c>
      <c r="M53" s="112"/>
      <c r="N53" s="104">
        <f t="shared" si="5"/>
        <v>20976.54</v>
      </c>
      <c r="O53" s="100"/>
      <c r="P53" s="105">
        <v>52441.339851897465</v>
      </c>
      <c r="Q53" s="106">
        <f t="shared" si="9"/>
        <v>31464.803911138479</v>
      </c>
      <c r="R53" s="107">
        <f t="shared" si="4"/>
        <v>20976.535940758986</v>
      </c>
    </row>
    <row r="54" spans="1:18" x14ac:dyDescent="0.25">
      <c r="A54" s="102" t="s">
        <v>26</v>
      </c>
      <c r="B54" s="102" t="s">
        <v>35</v>
      </c>
      <c r="C54" s="102">
        <v>13527.312938620757</v>
      </c>
      <c r="D54" s="103">
        <f t="shared" si="10"/>
        <v>1690.9141173275946</v>
      </c>
      <c r="E54" s="103">
        <f t="shared" si="10"/>
        <v>1690.9141173275946</v>
      </c>
      <c r="F54" s="103">
        <f t="shared" si="10"/>
        <v>1690.9141173275946</v>
      </c>
      <c r="G54" s="103">
        <f t="shared" si="10"/>
        <v>1690.9141173275946</v>
      </c>
      <c r="H54" s="103">
        <f t="shared" si="10"/>
        <v>1690.9141173275946</v>
      </c>
      <c r="I54" s="103">
        <f t="shared" si="10"/>
        <v>1690.9141173275946</v>
      </c>
      <c r="J54" s="103">
        <f t="shared" si="10"/>
        <v>1690.9141173275946</v>
      </c>
      <c r="K54" s="103">
        <f t="shared" si="10"/>
        <v>1690.9141173275946</v>
      </c>
      <c r="L54" s="111">
        <f t="shared" si="3"/>
        <v>4509.1000000000004</v>
      </c>
      <c r="M54" s="112"/>
      <c r="N54" s="104">
        <f t="shared" si="5"/>
        <v>4509.1000000000004</v>
      </c>
      <c r="O54" s="100"/>
      <c r="P54" s="105">
        <v>11272.760782183965</v>
      </c>
      <c r="Q54" s="106">
        <f t="shared" si="9"/>
        <v>6763.6564693103783</v>
      </c>
      <c r="R54" s="107">
        <f t="shared" si="4"/>
        <v>4509.1043128735864</v>
      </c>
    </row>
    <row r="55" spans="1:18" ht="14.4" x14ac:dyDescent="0.3">
      <c r="A55" s="98" t="s">
        <v>160</v>
      </c>
      <c r="B55" s="98" t="s">
        <v>26</v>
      </c>
      <c r="C55" s="98">
        <v>176856.47681268686</v>
      </c>
      <c r="D55" s="98">
        <f t="shared" si="10"/>
        <v>22107.059601585857</v>
      </c>
      <c r="E55" s="98">
        <f t="shared" si="10"/>
        <v>22107.059601585857</v>
      </c>
      <c r="F55" s="98">
        <f t="shared" si="10"/>
        <v>22107.059601585857</v>
      </c>
      <c r="G55" s="98">
        <f t="shared" si="10"/>
        <v>22107.059601585857</v>
      </c>
      <c r="H55" s="98">
        <f t="shared" si="10"/>
        <v>22107.059601585857</v>
      </c>
      <c r="I55" s="98">
        <f t="shared" si="10"/>
        <v>22107.059601585857</v>
      </c>
      <c r="J55" s="98">
        <f t="shared" si="10"/>
        <v>22107.059601585857</v>
      </c>
      <c r="K55" s="98">
        <f t="shared" si="10"/>
        <v>22107.059601585857</v>
      </c>
      <c r="L55" s="99">
        <f t="shared" si="3"/>
        <v>58952.160000000003</v>
      </c>
      <c r="M55" s="113"/>
      <c r="N55" s="118">
        <f t="shared" si="5"/>
        <v>58952.160000000003</v>
      </c>
      <c r="O55" s="100"/>
      <c r="P55" s="105">
        <v>147380.3973439057</v>
      </c>
      <c r="Q55" s="106">
        <f t="shared" si="9"/>
        <v>88428.238406343429</v>
      </c>
      <c r="R55" s="107">
        <f t="shared" si="4"/>
        <v>58952.158937562272</v>
      </c>
    </row>
    <row r="56" spans="1:18" x14ac:dyDescent="0.25">
      <c r="A56" s="102" t="s">
        <v>36</v>
      </c>
      <c r="B56" s="102" t="s">
        <v>37</v>
      </c>
      <c r="C56" s="102">
        <v>17443.588596833608</v>
      </c>
      <c r="D56" s="103">
        <f t="shared" si="10"/>
        <v>2180.448574604201</v>
      </c>
      <c r="E56" s="103">
        <f t="shared" si="10"/>
        <v>2180.448574604201</v>
      </c>
      <c r="F56" s="103">
        <f t="shared" si="10"/>
        <v>2180.448574604201</v>
      </c>
      <c r="G56" s="103">
        <f t="shared" si="10"/>
        <v>2180.448574604201</v>
      </c>
      <c r="H56" s="103">
        <f t="shared" si="10"/>
        <v>2180.448574604201</v>
      </c>
      <c r="I56" s="103">
        <f t="shared" si="10"/>
        <v>2180.448574604201</v>
      </c>
      <c r="J56" s="103">
        <f t="shared" si="10"/>
        <v>2180.448574604201</v>
      </c>
      <c r="K56" s="103">
        <f t="shared" si="10"/>
        <v>2180.448574604201</v>
      </c>
      <c r="L56" s="111">
        <f t="shared" si="3"/>
        <v>5814.53</v>
      </c>
      <c r="M56" s="112"/>
      <c r="N56" s="104">
        <f t="shared" si="5"/>
        <v>5814.53</v>
      </c>
      <c r="O56" s="100"/>
      <c r="P56" s="105">
        <v>14536.323830694673</v>
      </c>
      <c r="Q56" s="106">
        <f t="shared" si="9"/>
        <v>8721.7942984168039</v>
      </c>
      <c r="R56" s="107">
        <f t="shared" si="4"/>
        <v>5814.5295322778693</v>
      </c>
    </row>
    <row r="57" spans="1:18" x14ac:dyDescent="0.25">
      <c r="A57" s="102" t="s">
        <v>36</v>
      </c>
      <c r="B57" s="102" t="s">
        <v>87</v>
      </c>
      <c r="C57" s="102">
        <v>12459.608347831119</v>
      </c>
      <c r="D57" s="103">
        <f t="shared" si="10"/>
        <v>1557.4510434788899</v>
      </c>
      <c r="E57" s="103">
        <f t="shared" si="10"/>
        <v>1557.4510434788899</v>
      </c>
      <c r="F57" s="103">
        <f t="shared" si="10"/>
        <v>1557.4510434788899</v>
      </c>
      <c r="G57" s="103">
        <f t="shared" si="10"/>
        <v>1557.4510434788899</v>
      </c>
      <c r="H57" s="103">
        <f t="shared" si="10"/>
        <v>1557.4510434788899</v>
      </c>
      <c r="I57" s="103">
        <f t="shared" si="10"/>
        <v>1557.4510434788899</v>
      </c>
      <c r="J57" s="103">
        <f t="shared" si="10"/>
        <v>1557.4510434788899</v>
      </c>
      <c r="K57" s="103">
        <f t="shared" si="10"/>
        <v>1557.4510434788899</v>
      </c>
      <c r="L57" s="111">
        <f t="shared" si="3"/>
        <v>4153.2</v>
      </c>
      <c r="M57" s="112"/>
      <c r="N57" s="104">
        <f t="shared" si="5"/>
        <v>4153.2</v>
      </c>
      <c r="O57" s="100"/>
      <c r="P57" s="105">
        <v>10383.006956525933</v>
      </c>
      <c r="Q57" s="106">
        <f t="shared" si="9"/>
        <v>6229.8041739155597</v>
      </c>
      <c r="R57" s="107">
        <f t="shared" si="4"/>
        <v>4153.2027826103731</v>
      </c>
    </row>
    <row r="58" spans="1:18" x14ac:dyDescent="0.25">
      <c r="A58" s="102" t="s">
        <v>36</v>
      </c>
      <c r="B58" s="102" t="s">
        <v>38</v>
      </c>
      <c r="C58" s="102">
        <v>8336.8932372458185</v>
      </c>
      <c r="D58" s="103">
        <f t="shared" ref="D58:K81" si="11">$C58/8</f>
        <v>1042.1116546557273</v>
      </c>
      <c r="E58" s="103">
        <f t="shared" si="11"/>
        <v>1042.1116546557273</v>
      </c>
      <c r="F58" s="103">
        <f t="shared" si="11"/>
        <v>1042.1116546557273</v>
      </c>
      <c r="G58" s="103">
        <f t="shared" si="11"/>
        <v>1042.1116546557273</v>
      </c>
      <c r="H58" s="103">
        <f t="shared" si="11"/>
        <v>1042.1116546557273</v>
      </c>
      <c r="I58" s="103">
        <f t="shared" si="11"/>
        <v>1042.1116546557273</v>
      </c>
      <c r="J58" s="103">
        <f t="shared" si="11"/>
        <v>1042.1116546557273</v>
      </c>
      <c r="K58" s="103">
        <f t="shared" si="11"/>
        <v>1042.1116546557273</v>
      </c>
      <c r="L58" s="111">
        <f t="shared" si="3"/>
        <v>2778.96</v>
      </c>
      <c r="M58" s="112"/>
      <c r="N58" s="104">
        <f t="shared" si="5"/>
        <v>2778.96</v>
      </c>
      <c r="O58" s="100"/>
      <c r="P58" s="105">
        <v>6947.4110310381811</v>
      </c>
      <c r="Q58" s="106">
        <f t="shared" si="9"/>
        <v>4168.4466186229092</v>
      </c>
      <c r="R58" s="107">
        <f t="shared" si="4"/>
        <v>2778.9644124152719</v>
      </c>
    </row>
    <row r="59" spans="1:18" x14ac:dyDescent="0.25">
      <c r="A59" s="102" t="s">
        <v>36</v>
      </c>
      <c r="B59" s="102" t="s">
        <v>39</v>
      </c>
      <c r="C59" s="102">
        <v>14259.409240390401</v>
      </c>
      <c r="D59" s="103">
        <f t="shared" si="11"/>
        <v>1782.4261550488002</v>
      </c>
      <c r="E59" s="103">
        <f t="shared" si="11"/>
        <v>1782.4261550488002</v>
      </c>
      <c r="F59" s="103">
        <f t="shared" si="11"/>
        <v>1782.4261550488002</v>
      </c>
      <c r="G59" s="103">
        <f t="shared" si="11"/>
        <v>1782.4261550488002</v>
      </c>
      <c r="H59" s="103">
        <f t="shared" si="11"/>
        <v>1782.4261550488002</v>
      </c>
      <c r="I59" s="103">
        <f t="shared" si="11"/>
        <v>1782.4261550488002</v>
      </c>
      <c r="J59" s="103">
        <f t="shared" si="11"/>
        <v>1782.4261550488002</v>
      </c>
      <c r="K59" s="103">
        <f t="shared" si="11"/>
        <v>1782.4261550488002</v>
      </c>
      <c r="L59" s="111">
        <f t="shared" si="3"/>
        <v>4753.1400000000003</v>
      </c>
      <c r="M59" s="112"/>
      <c r="N59" s="104">
        <f t="shared" si="5"/>
        <v>4753.1400000000003</v>
      </c>
      <c r="O59" s="100"/>
      <c r="P59" s="105">
        <v>11882.841033658668</v>
      </c>
      <c r="Q59" s="106">
        <f t="shared" si="9"/>
        <v>7129.7046201952007</v>
      </c>
      <c r="R59" s="107">
        <f t="shared" si="4"/>
        <v>4753.1364134634669</v>
      </c>
    </row>
    <row r="60" spans="1:18" x14ac:dyDescent="0.25">
      <c r="A60" s="102" t="s">
        <v>36</v>
      </c>
      <c r="B60" s="102" t="s">
        <v>40</v>
      </c>
      <c r="C60" s="102">
        <v>7885.0602207438205</v>
      </c>
      <c r="D60" s="103">
        <f t="shared" si="11"/>
        <v>985.63252759297757</v>
      </c>
      <c r="E60" s="103">
        <f t="shared" si="11"/>
        <v>985.63252759297757</v>
      </c>
      <c r="F60" s="103">
        <f t="shared" si="11"/>
        <v>985.63252759297757</v>
      </c>
      <c r="G60" s="103">
        <f t="shared" si="11"/>
        <v>985.63252759297757</v>
      </c>
      <c r="H60" s="103">
        <f t="shared" si="11"/>
        <v>985.63252759297757</v>
      </c>
      <c r="I60" s="103">
        <f t="shared" si="11"/>
        <v>985.63252759297757</v>
      </c>
      <c r="J60" s="103">
        <f t="shared" si="11"/>
        <v>985.63252759297757</v>
      </c>
      <c r="K60" s="103">
        <f t="shared" si="11"/>
        <v>985.63252759297757</v>
      </c>
      <c r="L60" s="111">
        <f t="shared" si="3"/>
        <v>2628.35</v>
      </c>
      <c r="M60" s="112"/>
      <c r="N60" s="104">
        <f t="shared" si="5"/>
        <v>2628.35</v>
      </c>
      <c r="O60" s="100"/>
      <c r="P60" s="105">
        <v>6570.8835172865174</v>
      </c>
      <c r="Q60" s="106">
        <f t="shared" si="9"/>
        <v>3942.5301103719103</v>
      </c>
      <c r="R60" s="107">
        <f t="shared" si="4"/>
        <v>2628.3534069146071</v>
      </c>
    </row>
    <row r="61" spans="1:18" ht="14.4" x14ac:dyDescent="0.3">
      <c r="A61" s="98" t="s">
        <v>160</v>
      </c>
      <c r="B61" s="98" t="s">
        <v>36</v>
      </c>
      <c r="C61" s="98">
        <v>60384.559643044769</v>
      </c>
      <c r="D61" s="98">
        <f t="shared" si="11"/>
        <v>7548.0699553805962</v>
      </c>
      <c r="E61" s="98">
        <f t="shared" si="11"/>
        <v>7548.0699553805962</v>
      </c>
      <c r="F61" s="98">
        <f t="shared" si="11"/>
        <v>7548.0699553805962</v>
      </c>
      <c r="G61" s="98">
        <f t="shared" si="11"/>
        <v>7548.0699553805962</v>
      </c>
      <c r="H61" s="98">
        <f t="shared" si="11"/>
        <v>7548.0699553805962</v>
      </c>
      <c r="I61" s="98">
        <f t="shared" si="11"/>
        <v>7548.0699553805962</v>
      </c>
      <c r="J61" s="98">
        <f t="shared" si="11"/>
        <v>7548.0699553805962</v>
      </c>
      <c r="K61" s="98">
        <f t="shared" si="11"/>
        <v>7548.0699553805962</v>
      </c>
      <c r="L61" s="99">
        <f t="shared" si="3"/>
        <v>20128.189999999999</v>
      </c>
      <c r="M61" s="113"/>
      <c r="N61" s="118">
        <f t="shared" si="5"/>
        <v>20128.189999999999</v>
      </c>
      <c r="O61" s="100"/>
      <c r="P61" s="105">
        <v>50320.466369203968</v>
      </c>
      <c r="Q61" s="106">
        <f t="shared" si="9"/>
        <v>30192.279821522385</v>
      </c>
      <c r="R61" s="107">
        <f t="shared" si="4"/>
        <v>20128.186547681584</v>
      </c>
    </row>
    <row r="62" spans="1:18" x14ac:dyDescent="0.25">
      <c r="A62" s="102" t="s">
        <v>41</v>
      </c>
      <c r="B62" s="102" t="s">
        <v>112</v>
      </c>
      <c r="C62" s="102">
        <v>8296.6724811276526</v>
      </c>
      <c r="D62" s="103">
        <f t="shared" si="11"/>
        <v>1037.0840601409566</v>
      </c>
      <c r="E62" s="103">
        <f t="shared" si="11"/>
        <v>1037.0840601409566</v>
      </c>
      <c r="F62" s="103">
        <f t="shared" si="11"/>
        <v>1037.0840601409566</v>
      </c>
      <c r="G62" s="103">
        <f t="shared" si="11"/>
        <v>1037.0840601409566</v>
      </c>
      <c r="H62" s="103">
        <f t="shared" si="11"/>
        <v>1037.0840601409566</v>
      </c>
      <c r="I62" s="103">
        <f t="shared" si="11"/>
        <v>1037.0840601409566</v>
      </c>
      <c r="J62" s="103">
        <f t="shared" si="11"/>
        <v>1037.0840601409566</v>
      </c>
      <c r="K62" s="103">
        <f t="shared" si="11"/>
        <v>1037.0840601409566</v>
      </c>
      <c r="L62" s="111">
        <f t="shared" si="3"/>
        <v>2765.56</v>
      </c>
      <c r="M62" s="112"/>
      <c r="N62" s="104">
        <f t="shared" si="5"/>
        <v>2765.56</v>
      </c>
      <c r="O62" s="100"/>
      <c r="P62" s="105">
        <v>6913.8937342730433</v>
      </c>
      <c r="Q62" s="106">
        <f t="shared" si="9"/>
        <v>4148.3362405638263</v>
      </c>
      <c r="R62" s="107">
        <f t="shared" si="4"/>
        <v>2765.5574937092169</v>
      </c>
    </row>
    <row r="63" spans="1:18" x14ac:dyDescent="0.25">
      <c r="A63" s="102" t="s">
        <v>41</v>
      </c>
      <c r="B63" s="102" t="s">
        <v>42</v>
      </c>
      <c r="C63" s="102">
        <v>7480.0813794440419</v>
      </c>
      <c r="D63" s="103">
        <f t="shared" si="11"/>
        <v>935.01017243050524</v>
      </c>
      <c r="E63" s="103">
        <f t="shared" si="11"/>
        <v>935.01017243050524</v>
      </c>
      <c r="F63" s="103">
        <f t="shared" si="11"/>
        <v>935.01017243050524</v>
      </c>
      <c r="G63" s="103">
        <f t="shared" si="11"/>
        <v>935.01017243050524</v>
      </c>
      <c r="H63" s="103">
        <f t="shared" si="11"/>
        <v>935.01017243050524</v>
      </c>
      <c r="I63" s="103">
        <f t="shared" si="11"/>
        <v>935.01017243050524</v>
      </c>
      <c r="J63" s="103">
        <f t="shared" si="11"/>
        <v>935.01017243050524</v>
      </c>
      <c r="K63" s="103">
        <f t="shared" si="11"/>
        <v>935.01017243050524</v>
      </c>
      <c r="L63" s="111">
        <f t="shared" si="3"/>
        <v>2493.36</v>
      </c>
      <c r="M63" s="112"/>
      <c r="N63" s="104">
        <f t="shared" si="5"/>
        <v>2493.36</v>
      </c>
      <c r="O63" s="100"/>
      <c r="P63" s="105">
        <v>6233.4011495367022</v>
      </c>
      <c r="Q63" s="106">
        <f t="shared" si="9"/>
        <v>3740.0406897220209</v>
      </c>
      <c r="R63" s="107">
        <f t="shared" si="4"/>
        <v>2493.3604598146812</v>
      </c>
    </row>
    <row r="64" spans="1:18" x14ac:dyDescent="0.25">
      <c r="A64" s="102" t="s">
        <v>41</v>
      </c>
      <c r="B64" s="102" t="s">
        <v>43</v>
      </c>
      <c r="C64" s="102">
        <v>15084.928676621537</v>
      </c>
      <c r="D64" s="103">
        <f t="shared" si="11"/>
        <v>1885.6160845776922</v>
      </c>
      <c r="E64" s="103">
        <f t="shared" si="11"/>
        <v>1885.6160845776922</v>
      </c>
      <c r="F64" s="103">
        <f t="shared" si="11"/>
        <v>1885.6160845776922</v>
      </c>
      <c r="G64" s="103">
        <f t="shared" si="11"/>
        <v>1885.6160845776922</v>
      </c>
      <c r="H64" s="103">
        <f t="shared" si="11"/>
        <v>1885.6160845776922</v>
      </c>
      <c r="I64" s="103">
        <f t="shared" si="11"/>
        <v>1885.6160845776922</v>
      </c>
      <c r="J64" s="103">
        <f t="shared" si="11"/>
        <v>1885.6160845776922</v>
      </c>
      <c r="K64" s="103">
        <f t="shared" si="11"/>
        <v>1885.6160845776922</v>
      </c>
      <c r="L64" s="111">
        <f t="shared" si="3"/>
        <v>5028.3100000000004</v>
      </c>
      <c r="M64" s="112"/>
      <c r="N64" s="104">
        <f t="shared" si="5"/>
        <v>5028.3100000000004</v>
      </c>
      <c r="O64" s="100"/>
      <c r="P64" s="105">
        <v>12570.773897184614</v>
      </c>
      <c r="Q64" s="106">
        <f t="shared" si="9"/>
        <v>7542.4643383107687</v>
      </c>
      <c r="R64" s="107">
        <f t="shared" si="4"/>
        <v>5028.3095588738452</v>
      </c>
    </row>
    <row r="65" spans="1:18" x14ac:dyDescent="0.25">
      <c r="A65" s="102" t="s">
        <v>41</v>
      </c>
      <c r="B65" s="102" t="s">
        <v>44</v>
      </c>
      <c r="C65" s="102">
        <v>9621.4126298903866</v>
      </c>
      <c r="D65" s="103">
        <f t="shared" si="11"/>
        <v>1202.6765787362983</v>
      </c>
      <c r="E65" s="103">
        <f t="shared" si="11"/>
        <v>1202.6765787362983</v>
      </c>
      <c r="F65" s="103">
        <f t="shared" si="11"/>
        <v>1202.6765787362983</v>
      </c>
      <c r="G65" s="103">
        <f t="shared" si="11"/>
        <v>1202.6765787362983</v>
      </c>
      <c r="H65" s="103">
        <f t="shared" si="11"/>
        <v>1202.6765787362983</v>
      </c>
      <c r="I65" s="103">
        <f t="shared" si="11"/>
        <v>1202.6765787362983</v>
      </c>
      <c r="J65" s="103">
        <f t="shared" si="11"/>
        <v>1202.6765787362983</v>
      </c>
      <c r="K65" s="103">
        <f t="shared" si="11"/>
        <v>1202.6765787362983</v>
      </c>
      <c r="L65" s="111">
        <f t="shared" si="3"/>
        <v>3207.14</v>
      </c>
      <c r="M65" s="112"/>
      <c r="N65" s="104">
        <f t="shared" si="5"/>
        <v>3207.14</v>
      </c>
      <c r="O65" s="100"/>
      <c r="P65" s="105">
        <v>8017.8438582419894</v>
      </c>
      <c r="Q65" s="106">
        <f t="shared" si="9"/>
        <v>4810.7063149451933</v>
      </c>
      <c r="R65" s="107">
        <f t="shared" si="4"/>
        <v>3207.1375432967961</v>
      </c>
    </row>
    <row r="66" spans="1:18" ht="14.4" x14ac:dyDescent="0.3">
      <c r="A66" s="98" t="s">
        <v>160</v>
      </c>
      <c r="B66" s="98" t="s">
        <v>41</v>
      </c>
      <c r="C66" s="98">
        <v>40483.095167083622</v>
      </c>
      <c r="D66" s="98">
        <f t="shared" si="11"/>
        <v>5060.3868958854528</v>
      </c>
      <c r="E66" s="98">
        <f t="shared" si="11"/>
        <v>5060.3868958854528</v>
      </c>
      <c r="F66" s="98">
        <f t="shared" si="11"/>
        <v>5060.3868958854528</v>
      </c>
      <c r="G66" s="98">
        <f t="shared" si="11"/>
        <v>5060.3868958854528</v>
      </c>
      <c r="H66" s="98">
        <f t="shared" si="11"/>
        <v>5060.3868958854528</v>
      </c>
      <c r="I66" s="98">
        <f t="shared" si="11"/>
        <v>5060.3868958854528</v>
      </c>
      <c r="J66" s="98">
        <f t="shared" si="11"/>
        <v>5060.3868958854528</v>
      </c>
      <c r="K66" s="98">
        <f t="shared" si="11"/>
        <v>5060.3868958854528</v>
      </c>
      <c r="L66" s="99">
        <f t="shared" si="3"/>
        <v>13494.37</v>
      </c>
      <c r="M66" s="113"/>
      <c r="N66" s="118">
        <f t="shared" si="5"/>
        <v>13494.37</v>
      </c>
      <c r="O66" s="100"/>
      <c r="P66" s="105">
        <v>33735.912639236347</v>
      </c>
      <c r="Q66" s="106">
        <f t="shared" si="9"/>
        <v>20241.547583541811</v>
      </c>
      <c r="R66" s="107">
        <f t="shared" si="4"/>
        <v>13494.365055694536</v>
      </c>
    </row>
    <row r="67" spans="1:18" x14ac:dyDescent="0.25">
      <c r="A67" s="102" t="s">
        <v>45</v>
      </c>
      <c r="B67" s="102" t="s">
        <v>46</v>
      </c>
      <c r="C67" s="102">
        <v>6930.411207766253</v>
      </c>
      <c r="D67" s="103">
        <f t="shared" si="11"/>
        <v>866.30140097078163</v>
      </c>
      <c r="E67" s="103">
        <f t="shared" si="11"/>
        <v>866.30140097078163</v>
      </c>
      <c r="F67" s="103">
        <f t="shared" si="11"/>
        <v>866.30140097078163</v>
      </c>
      <c r="G67" s="103">
        <f t="shared" si="11"/>
        <v>866.30140097078163</v>
      </c>
      <c r="H67" s="103">
        <f t="shared" si="11"/>
        <v>866.30140097078163</v>
      </c>
      <c r="I67" s="103">
        <f t="shared" si="11"/>
        <v>866.30140097078163</v>
      </c>
      <c r="J67" s="103">
        <f t="shared" si="11"/>
        <v>866.30140097078163</v>
      </c>
      <c r="K67" s="103">
        <f t="shared" si="11"/>
        <v>866.30140097078163</v>
      </c>
      <c r="L67" s="111">
        <f t="shared" si="3"/>
        <v>2310.14</v>
      </c>
      <c r="M67" s="112"/>
      <c r="N67" s="104">
        <f t="shared" si="5"/>
        <v>2310.14</v>
      </c>
      <c r="O67" s="100"/>
      <c r="P67" s="105">
        <v>5775.3426731385443</v>
      </c>
      <c r="Q67" s="106">
        <f t="shared" ref="Q67:Q93" si="12">SUM(H67:K67)</f>
        <v>3465.2056038831265</v>
      </c>
      <c r="R67" s="107">
        <f t="shared" si="4"/>
        <v>2310.1370692554178</v>
      </c>
    </row>
    <row r="68" spans="1:18" x14ac:dyDescent="0.25">
      <c r="A68" s="102" t="s">
        <v>45</v>
      </c>
      <c r="B68" s="102" t="s">
        <v>47</v>
      </c>
      <c r="C68" s="102">
        <v>6399.6735699036717</v>
      </c>
      <c r="D68" s="103">
        <f t="shared" si="11"/>
        <v>799.95919623795896</v>
      </c>
      <c r="E68" s="103">
        <f t="shared" si="11"/>
        <v>799.95919623795896</v>
      </c>
      <c r="F68" s="103">
        <f t="shared" si="11"/>
        <v>799.95919623795896</v>
      </c>
      <c r="G68" s="103">
        <f t="shared" si="11"/>
        <v>799.95919623795896</v>
      </c>
      <c r="H68" s="103">
        <f t="shared" si="11"/>
        <v>799.95919623795896</v>
      </c>
      <c r="I68" s="103">
        <f t="shared" si="11"/>
        <v>799.95919623795896</v>
      </c>
      <c r="J68" s="103">
        <f t="shared" si="11"/>
        <v>799.95919623795896</v>
      </c>
      <c r="K68" s="103">
        <f t="shared" si="11"/>
        <v>799.95919623795896</v>
      </c>
      <c r="L68" s="111">
        <f t="shared" ref="L68:L92" si="13">ROUND(R68,2)</f>
        <v>2133.2199999999998</v>
      </c>
      <c r="M68" s="112"/>
      <c r="N68" s="104">
        <f t="shared" ref="N68:N93" si="14">L68-M68</f>
        <v>2133.2199999999998</v>
      </c>
      <c r="O68" s="100"/>
      <c r="P68" s="105">
        <v>5333.0613082530599</v>
      </c>
      <c r="Q68" s="106">
        <f t="shared" si="12"/>
        <v>3199.8367849518359</v>
      </c>
      <c r="R68" s="107">
        <f t="shared" ref="R68:R93" si="15">P68-Q68</f>
        <v>2133.2245233012241</v>
      </c>
    </row>
    <row r="69" spans="1:18" x14ac:dyDescent="0.25">
      <c r="A69" s="102" t="s">
        <v>45</v>
      </c>
      <c r="B69" s="102" t="s">
        <v>48</v>
      </c>
      <c r="C69" s="102">
        <v>5453.8854457720181</v>
      </c>
      <c r="D69" s="103">
        <f t="shared" si="11"/>
        <v>681.73568072150226</v>
      </c>
      <c r="E69" s="103">
        <f t="shared" si="11"/>
        <v>681.73568072150226</v>
      </c>
      <c r="F69" s="103">
        <f t="shared" si="11"/>
        <v>681.73568072150226</v>
      </c>
      <c r="G69" s="103">
        <f t="shared" si="11"/>
        <v>681.73568072150226</v>
      </c>
      <c r="H69" s="103">
        <f t="shared" si="11"/>
        <v>681.73568072150226</v>
      </c>
      <c r="I69" s="103">
        <f t="shared" si="11"/>
        <v>681.73568072150226</v>
      </c>
      <c r="J69" s="103">
        <f t="shared" si="11"/>
        <v>681.73568072150226</v>
      </c>
      <c r="K69" s="103">
        <f t="shared" si="11"/>
        <v>681.73568072150226</v>
      </c>
      <c r="L69" s="111">
        <f t="shared" si="13"/>
        <v>1817.96</v>
      </c>
      <c r="M69" s="112"/>
      <c r="N69" s="104">
        <f t="shared" si="14"/>
        <v>1817.96</v>
      </c>
      <c r="O69" s="100"/>
      <c r="P69" s="105">
        <v>4544.9045381433489</v>
      </c>
      <c r="Q69" s="106">
        <f t="shared" si="12"/>
        <v>2726.9427228860091</v>
      </c>
      <c r="R69" s="107">
        <f t="shared" si="15"/>
        <v>1817.9618152573398</v>
      </c>
    </row>
    <row r="70" spans="1:18" x14ac:dyDescent="0.25">
      <c r="A70" s="102" t="s">
        <v>45</v>
      </c>
      <c r="B70" s="102" t="s">
        <v>49</v>
      </c>
      <c r="C70" s="102">
        <v>16583.628667439527</v>
      </c>
      <c r="D70" s="103">
        <f t="shared" si="11"/>
        <v>2072.9535834299409</v>
      </c>
      <c r="E70" s="103">
        <f t="shared" si="11"/>
        <v>2072.9535834299409</v>
      </c>
      <c r="F70" s="103">
        <f t="shared" si="11"/>
        <v>2072.9535834299409</v>
      </c>
      <c r="G70" s="103">
        <f t="shared" si="11"/>
        <v>2072.9535834299409</v>
      </c>
      <c r="H70" s="103">
        <f t="shared" si="11"/>
        <v>2072.9535834299409</v>
      </c>
      <c r="I70" s="103">
        <f t="shared" si="11"/>
        <v>2072.9535834299409</v>
      </c>
      <c r="J70" s="103">
        <f t="shared" si="11"/>
        <v>2072.9535834299409</v>
      </c>
      <c r="K70" s="103">
        <f t="shared" si="11"/>
        <v>2072.9535834299409</v>
      </c>
      <c r="L70" s="111">
        <f t="shared" si="13"/>
        <v>5527.88</v>
      </c>
      <c r="M70" s="112"/>
      <c r="N70" s="104">
        <f t="shared" si="14"/>
        <v>5527.88</v>
      </c>
      <c r="O70" s="100"/>
      <c r="P70" s="105">
        <v>13819.690556199606</v>
      </c>
      <c r="Q70" s="106">
        <f t="shared" si="12"/>
        <v>8291.8143337197635</v>
      </c>
      <c r="R70" s="107">
        <f t="shared" si="15"/>
        <v>5527.8762224798429</v>
      </c>
    </row>
    <row r="71" spans="1:18" x14ac:dyDescent="0.25">
      <c r="A71" s="102" t="s">
        <v>45</v>
      </c>
      <c r="B71" s="102" t="s">
        <v>50</v>
      </c>
      <c r="C71" s="102">
        <v>7286.2815035509138</v>
      </c>
      <c r="D71" s="103">
        <f t="shared" si="11"/>
        <v>910.78518794386423</v>
      </c>
      <c r="E71" s="103">
        <f t="shared" si="11"/>
        <v>910.78518794386423</v>
      </c>
      <c r="F71" s="103">
        <f t="shared" si="11"/>
        <v>910.78518794386423</v>
      </c>
      <c r="G71" s="103">
        <f t="shared" si="11"/>
        <v>910.78518794386423</v>
      </c>
      <c r="H71" s="103">
        <f t="shared" si="11"/>
        <v>910.78518794386423</v>
      </c>
      <c r="I71" s="103">
        <f t="shared" si="11"/>
        <v>910.78518794386423</v>
      </c>
      <c r="J71" s="103">
        <f t="shared" si="11"/>
        <v>910.78518794386423</v>
      </c>
      <c r="K71" s="103">
        <f t="shared" si="11"/>
        <v>910.78518794386423</v>
      </c>
      <c r="L71" s="111">
        <f t="shared" si="13"/>
        <v>2428.7600000000002</v>
      </c>
      <c r="M71" s="112"/>
      <c r="N71" s="104">
        <f t="shared" si="14"/>
        <v>2428.7600000000002</v>
      </c>
      <c r="O71" s="100"/>
      <c r="P71" s="105">
        <v>6071.9012529590946</v>
      </c>
      <c r="Q71" s="106">
        <f t="shared" si="12"/>
        <v>3643.1407517754569</v>
      </c>
      <c r="R71" s="107">
        <f t="shared" si="15"/>
        <v>2428.7605011836376</v>
      </c>
    </row>
    <row r="72" spans="1:18" x14ac:dyDescent="0.25">
      <c r="A72" s="102" t="s">
        <v>45</v>
      </c>
      <c r="B72" s="102" t="s">
        <v>51</v>
      </c>
      <c r="C72" s="102">
        <v>7450.277090777503</v>
      </c>
      <c r="D72" s="103">
        <f t="shared" si="11"/>
        <v>931.28463634718787</v>
      </c>
      <c r="E72" s="103">
        <f t="shared" si="11"/>
        <v>931.28463634718787</v>
      </c>
      <c r="F72" s="103">
        <f t="shared" si="11"/>
        <v>931.28463634718787</v>
      </c>
      <c r="G72" s="103">
        <f t="shared" si="11"/>
        <v>931.28463634718787</v>
      </c>
      <c r="H72" s="103">
        <f t="shared" si="11"/>
        <v>931.28463634718787</v>
      </c>
      <c r="I72" s="103">
        <f t="shared" si="11"/>
        <v>931.28463634718787</v>
      </c>
      <c r="J72" s="103">
        <f t="shared" si="11"/>
        <v>931.28463634718787</v>
      </c>
      <c r="K72" s="103">
        <f t="shared" si="11"/>
        <v>931.28463634718787</v>
      </c>
      <c r="L72" s="111">
        <f t="shared" si="13"/>
        <v>2483.4299999999998</v>
      </c>
      <c r="M72" s="112"/>
      <c r="N72" s="104">
        <f t="shared" si="14"/>
        <v>2483.4299999999998</v>
      </c>
      <c r="O72" s="100"/>
      <c r="P72" s="105">
        <v>6208.5642423145855</v>
      </c>
      <c r="Q72" s="106">
        <f t="shared" si="12"/>
        <v>3725.1385453887515</v>
      </c>
      <c r="R72" s="107">
        <f t="shared" si="15"/>
        <v>2483.425696925834</v>
      </c>
    </row>
    <row r="73" spans="1:18" x14ac:dyDescent="0.25">
      <c r="A73" s="102" t="s">
        <v>45</v>
      </c>
      <c r="B73" s="102" t="s">
        <v>52</v>
      </c>
      <c r="C73" s="102">
        <v>9774.0195213281058</v>
      </c>
      <c r="D73" s="103">
        <f t="shared" si="11"/>
        <v>1221.7524401660132</v>
      </c>
      <c r="E73" s="103">
        <f t="shared" si="11"/>
        <v>1221.7524401660132</v>
      </c>
      <c r="F73" s="103">
        <f t="shared" si="11"/>
        <v>1221.7524401660132</v>
      </c>
      <c r="G73" s="103">
        <f t="shared" si="11"/>
        <v>1221.7524401660132</v>
      </c>
      <c r="H73" s="103">
        <f t="shared" si="11"/>
        <v>1221.7524401660132</v>
      </c>
      <c r="I73" s="103">
        <f t="shared" si="11"/>
        <v>1221.7524401660132</v>
      </c>
      <c r="J73" s="103">
        <f t="shared" si="11"/>
        <v>1221.7524401660132</v>
      </c>
      <c r="K73" s="103">
        <f t="shared" si="11"/>
        <v>1221.7524401660132</v>
      </c>
      <c r="L73" s="111">
        <f t="shared" si="13"/>
        <v>3258.01</v>
      </c>
      <c r="M73" s="112"/>
      <c r="N73" s="104">
        <f t="shared" si="14"/>
        <v>3258.01</v>
      </c>
      <c r="O73" s="100"/>
      <c r="P73" s="105">
        <v>8145.0162677734215</v>
      </c>
      <c r="Q73" s="106">
        <f t="shared" si="12"/>
        <v>4887.0097606640529</v>
      </c>
      <c r="R73" s="107">
        <f t="shared" si="15"/>
        <v>3258.0065071093686</v>
      </c>
    </row>
    <row r="74" spans="1:18" x14ac:dyDescent="0.25">
      <c r="A74" s="102" t="s">
        <v>45</v>
      </c>
      <c r="B74" s="102" t="s">
        <v>88</v>
      </c>
      <c r="C74" s="102">
        <v>7044.8434363065971</v>
      </c>
      <c r="D74" s="103">
        <f t="shared" si="11"/>
        <v>880.60542953832464</v>
      </c>
      <c r="E74" s="103">
        <f t="shared" si="11"/>
        <v>880.60542953832464</v>
      </c>
      <c r="F74" s="103">
        <f t="shared" si="11"/>
        <v>880.60542953832464</v>
      </c>
      <c r="G74" s="103">
        <f t="shared" si="11"/>
        <v>880.60542953832464</v>
      </c>
      <c r="H74" s="103">
        <f t="shared" si="11"/>
        <v>880.60542953832464</v>
      </c>
      <c r="I74" s="103">
        <f t="shared" si="11"/>
        <v>880.60542953832464</v>
      </c>
      <c r="J74" s="103">
        <f t="shared" si="11"/>
        <v>880.60542953832464</v>
      </c>
      <c r="K74" s="103">
        <f t="shared" si="11"/>
        <v>880.60542953832464</v>
      </c>
      <c r="L74" s="111">
        <f t="shared" si="13"/>
        <v>2348.2800000000002</v>
      </c>
      <c r="M74" s="112"/>
      <c r="N74" s="104">
        <f t="shared" si="14"/>
        <v>2348.2800000000002</v>
      </c>
      <c r="O74" s="100"/>
      <c r="P74" s="105">
        <v>5870.702863588831</v>
      </c>
      <c r="Q74" s="106">
        <f t="shared" si="12"/>
        <v>3522.4217181532986</v>
      </c>
      <c r="R74" s="107">
        <f t="shared" si="15"/>
        <v>2348.2811454355324</v>
      </c>
    </row>
    <row r="75" spans="1:18" ht="14.4" x14ac:dyDescent="0.3">
      <c r="A75" s="98" t="s">
        <v>160</v>
      </c>
      <c r="B75" s="98" t="s">
        <v>45</v>
      </c>
      <c r="C75" s="98">
        <v>66923.020442844587</v>
      </c>
      <c r="D75" s="98">
        <f t="shared" si="11"/>
        <v>8365.3775553555733</v>
      </c>
      <c r="E75" s="98">
        <f t="shared" si="11"/>
        <v>8365.3775553555733</v>
      </c>
      <c r="F75" s="98">
        <f t="shared" si="11"/>
        <v>8365.3775553555733</v>
      </c>
      <c r="G75" s="98">
        <f t="shared" si="11"/>
        <v>8365.3775553555733</v>
      </c>
      <c r="H75" s="98">
        <f t="shared" si="11"/>
        <v>8365.3775553555733</v>
      </c>
      <c r="I75" s="98">
        <f t="shared" si="11"/>
        <v>8365.3775553555733</v>
      </c>
      <c r="J75" s="98">
        <f t="shared" si="11"/>
        <v>8365.3775553555733</v>
      </c>
      <c r="K75" s="98">
        <f t="shared" si="11"/>
        <v>8365.3775553555733</v>
      </c>
      <c r="L75" s="99">
        <f t="shared" si="13"/>
        <v>22307.67</v>
      </c>
      <c r="M75" s="113"/>
      <c r="N75" s="118">
        <f t="shared" si="14"/>
        <v>22307.67</v>
      </c>
      <c r="O75" s="100"/>
      <c r="P75" s="105">
        <v>55769.183702370487</v>
      </c>
      <c r="Q75" s="106">
        <f t="shared" si="12"/>
        <v>33461.510221422293</v>
      </c>
      <c r="R75" s="107">
        <f t="shared" si="15"/>
        <v>22307.673480948193</v>
      </c>
    </row>
    <row r="76" spans="1:18" x14ac:dyDescent="0.25">
      <c r="A76" s="102" t="s">
        <v>53</v>
      </c>
      <c r="B76" s="102" t="s">
        <v>113</v>
      </c>
      <c r="C76" s="102">
        <v>15244.975525446987</v>
      </c>
      <c r="D76" s="103">
        <f t="shared" si="11"/>
        <v>1905.6219406808734</v>
      </c>
      <c r="E76" s="103">
        <f t="shared" si="11"/>
        <v>1905.6219406808734</v>
      </c>
      <c r="F76" s="103">
        <f t="shared" si="11"/>
        <v>1905.6219406808734</v>
      </c>
      <c r="G76" s="103">
        <f t="shared" si="11"/>
        <v>1905.6219406808734</v>
      </c>
      <c r="H76" s="103">
        <f t="shared" si="11"/>
        <v>1905.6219406808734</v>
      </c>
      <c r="I76" s="103">
        <f t="shared" si="11"/>
        <v>1905.6219406808734</v>
      </c>
      <c r="J76" s="103">
        <f t="shared" si="11"/>
        <v>1905.6219406808734</v>
      </c>
      <c r="K76" s="103">
        <f t="shared" si="11"/>
        <v>1905.6219406808734</v>
      </c>
      <c r="L76" s="111">
        <f t="shared" si="13"/>
        <v>5081.66</v>
      </c>
      <c r="M76" s="112"/>
      <c r="N76" s="104">
        <f t="shared" si="14"/>
        <v>5081.66</v>
      </c>
      <c r="O76" s="100"/>
      <c r="P76" s="105">
        <v>12704.146271205824</v>
      </c>
      <c r="Q76" s="106">
        <f t="shared" si="12"/>
        <v>7622.4877627234937</v>
      </c>
      <c r="R76" s="107">
        <f t="shared" si="15"/>
        <v>5081.65850848233</v>
      </c>
    </row>
    <row r="77" spans="1:18" x14ac:dyDescent="0.25">
      <c r="A77" s="102" t="s">
        <v>53</v>
      </c>
      <c r="B77" s="102" t="s">
        <v>54</v>
      </c>
      <c r="C77" s="102">
        <v>16832.008168310342</v>
      </c>
      <c r="D77" s="103">
        <f t="shared" si="11"/>
        <v>2104.0010210387927</v>
      </c>
      <c r="E77" s="103">
        <f t="shared" si="11"/>
        <v>2104.0010210387927</v>
      </c>
      <c r="F77" s="103">
        <f t="shared" si="11"/>
        <v>2104.0010210387927</v>
      </c>
      <c r="G77" s="103">
        <f t="shared" si="11"/>
        <v>2104.0010210387927</v>
      </c>
      <c r="H77" s="103">
        <f t="shared" si="11"/>
        <v>2104.0010210387927</v>
      </c>
      <c r="I77" s="103">
        <f t="shared" si="11"/>
        <v>2104.0010210387927</v>
      </c>
      <c r="J77" s="103">
        <f t="shared" si="11"/>
        <v>2104.0010210387927</v>
      </c>
      <c r="K77" s="103">
        <f t="shared" si="11"/>
        <v>2104.0010210387927</v>
      </c>
      <c r="L77" s="111">
        <f t="shared" si="13"/>
        <v>5610.67</v>
      </c>
      <c r="M77" s="112"/>
      <c r="N77" s="104">
        <f t="shared" si="14"/>
        <v>5610.67</v>
      </c>
      <c r="O77" s="100"/>
      <c r="P77" s="105">
        <v>14026.673473591953</v>
      </c>
      <c r="Q77" s="106">
        <f t="shared" si="12"/>
        <v>8416.0040841551709</v>
      </c>
      <c r="R77" s="107">
        <f t="shared" si="15"/>
        <v>5610.6693894367818</v>
      </c>
    </row>
    <row r="78" spans="1:18" x14ac:dyDescent="0.25">
      <c r="A78" s="102" t="s">
        <v>53</v>
      </c>
      <c r="B78" s="102" t="s">
        <v>55</v>
      </c>
      <c r="C78" s="102">
        <v>18379.371263606474</v>
      </c>
      <c r="D78" s="103">
        <f t="shared" si="11"/>
        <v>2297.4214079508092</v>
      </c>
      <c r="E78" s="103">
        <f t="shared" si="11"/>
        <v>2297.4214079508092</v>
      </c>
      <c r="F78" s="103">
        <f t="shared" si="11"/>
        <v>2297.4214079508092</v>
      </c>
      <c r="G78" s="103">
        <f t="shared" si="11"/>
        <v>2297.4214079508092</v>
      </c>
      <c r="H78" s="103">
        <f t="shared" si="11"/>
        <v>2297.4214079508092</v>
      </c>
      <c r="I78" s="103">
        <f t="shared" si="11"/>
        <v>2297.4214079508092</v>
      </c>
      <c r="J78" s="103">
        <f t="shared" si="11"/>
        <v>2297.4214079508092</v>
      </c>
      <c r="K78" s="103">
        <f t="shared" si="11"/>
        <v>2297.4214079508092</v>
      </c>
      <c r="L78" s="111">
        <f t="shared" si="13"/>
        <v>6126.46</v>
      </c>
      <c r="M78" s="112"/>
      <c r="N78" s="104">
        <f t="shared" si="14"/>
        <v>6126.46</v>
      </c>
      <c r="O78" s="100"/>
      <c r="P78" s="105">
        <v>15316.142719672063</v>
      </c>
      <c r="Q78" s="106">
        <f t="shared" si="12"/>
        <v>9189.6856318032369</v>
      </c>
      <c r="R78" s="107">
        <f t="shared" si="15"/>
        <v>6126.4570878688264</v>
      </c>
    </row>
    <row r="79" spans="1:18" ht="14.4" x14ac:dyDescent="0.3">
      <c r="A79" s="98" t="s">
        <v>160</v>
      </c>
      <c r="B79" s="98" t="s">
        <v>53</v>
      </c>
      <c r="C79" s="98">
        <v>50456.354957363801</v>
      </c>
      <c r="D79" s="98">
        <f t="shared" si="11"/>
        <v>6307.0443696704751</v>
      </c>
      <c r="E79" s="98">
        <f t="shared" si="11"/>
        <v>6307.0443696704751</v>
      </c>
      <c r="F79" s="98">
        <f t="shared" si="11"/>
        <v>6307.0443696704751</v>
      </c>
      <c r="G79" s="98">
        <f t="shared" si="11"/>
        <v>6307.0443696704751</v>
      </c>
      <c r="H79" s="98">
        <f t="shared" si="11"/>
        <v>6307.0443696704751</v>
      </c>
      <c r="I79" s="98">
        <f t="shared" si="11"/>
        <v>6307.0443696704751</v>
      </c>
      <c r="J79" s="98">
        <f t="shared" si="11"/>
        <v>6307.0443696704751</v>
      </c>
      <c r="K79" s="98">
        <f t="shared" si="11"/>
        <v>6307.0443696704751</v>
      </c>
      <c r="L79" s="99">
        <f t="shared" si="13"/>
        <v>16818.78</v>
      </c>
      <c r="M79" s="113"/>
      <c r="N79" s="118">
        <f t="shared" si="14"/>
        <v>16818.78</v>
      </c>
      <c r="O79" s="100"/>
      <c r="P79" s="105">
        <v>42046.962464469842</v>
      </c>
      <c r="Q79" s="106">
        <f t="shared" si="12"/>
        <v>25228.177478681901</v>
      </c>
      <c r="R79" s="107">
        <f t="shared" si="15"/>
        <v>16818.784985787941</v>
      </c>
    </row>
    <row r="80" spans="1:18" x14ac:dyDescent="0.25">
      <c r="A80" s="102" t="s">
        <v>56</v>
      </c>
      <c r="B80" s="102" t="s">
        <v>57</v>
      </c>
      <c r="C80" s="102">
        <v>22396.241299838835</v>
      </c>
      <c r="D80" s="103">
        <f t="shared" si="11"/>
        <v>2799.5301624798544</v>
      </c>
      <c r="E80" s="103">
        <f t="shared" si="11"/>
        <v>2799.5301624798544</v>
      </c>
      <c r="F80" s="103">
        <f t="shared" si="11"/>
        <v>2799.5301624798544</v>
      </c>
      <c r="G80" s="103">
        <f t="shared" si="11"/>
        <v>2799.5301624798544</v>
      </c>
      <c r="H80" s="103">
        <f t="shared" si="11"/>
        <v>2799.5301624798544</v>
      </c>
      <c r="I80" s="103">
        <f t="shared" si="11"/>
        <v>2799.5301624798544</v>
      </c>
      <c r="J80" s="103">
        <f t="shared" si="11"/>
        <v>2799.5301624798544</v>
      </c>
      <c r="K80" s="103">
        <f t="shared" si="11"/>
        <v>2799.5301624798544</v>
      </c>
      <c r="L80" s="111">
        <f t="shared" si="13"/>
        <v>7465.41</v>
      </c>
      <c r="M80" s="112"/>
      <c r="N80" s="104">
        <f t="shared" si="14"/>
        <v>7465.41</v>
      </c>
      <c r="O80" s="100"/>
      <c r="P80" s="105">
        <v>18663.534416532359</v>
      </c>
      <c r="Q80" s="106">
        <f t="shared" si="12"/>
        <v>11198.120649919418</v>
      </c>
      <c r="R80" s="107">
        <f t="shared" si="15"/>
        <v>7465.4137666129409</v>
      </c>
    </row>
    <row r="81" spans="1:18" x14ac:dyDescent="0.25">
      <c r="A81" s="102" t="s">
        <v>56</v>
      </c>
      <c r="B81" s="102" t="s">
        <v>114</v>
      </c>
      <c r="C81" s="102">
        <v>12764.613393358723</v>
      </c>
      <c r="D81" s="103">
        <f t="shared" si="11"/>
        <v>1595.5766741698403</v>
      </c>
      <c r="E81" s="103">
        <f t="shared" si="11"/>
        <v>1595.5766741698403</v>
      </c>
      <c r="F81" s="103">
        <f t="shared" si="11"/>
        <v>1595.5766741698403</v>
      </c>
      <c r="G81" s="103">
        <f t="shared" si="11"/>
        <v>1595.5766741698403</v>
      </c>
      <c r="H81" s="103">
        <f t="shared" si="11"/>
        <v>1595.5766741698403</v>
      </c>
      <c r="I81" s="103">
        <f t="shared" si="11"/>
        <v>1595.5766741698403</v>
      </c>
      <c r="J81" s="103">
        <f t="shared" si="11"/>
        <v>1595.5766741698403</v>
      </c>
      <c r="K81" s="103">
        <f t="shared" si="11"/>
        <v>1595.5766741698403</v>
      </c>
      <c r="L81" s="111">
        <f t="shared" si="13"/>
        <v>4254.87</v>
      </c>
      <c r="M81" s="112"/>
      <c r="N81" s="104">
        <f t="shared" si="14"/>
        <v>4254.87</v>
      </c>
      <c r="O81" s="100"/>
      <c r="P81" s="105">
        <v>10637.177827798936</v>
      </c>
      <c r="Q81" s="106">
        <f t="shared" si="12"/>
        <v>6382.3066966793613</v>
      </c>
      <c r="R81" s="107">
        <f t="shared" si="15"/>
        <v>4254.8711311195748</v>
      </c>
    </row>
    <row r="82" spans="1:18" x14ac:dyDescent="0.25">
      <c r="A82" s="102" t="s">
        <v>56</v>
      </c>
      <c r="B82" s="102" t="s">
        <v>58</v>
      </c>
      <c r="C82" s="102">
        <v>21242.681430896326</v>
      </c>
      <c r="D82" s="103">
        <f t="shared" ref="D82:K93" si="16">$C82/8</f>
        <v>2655.3351788620407</v>
      </c>
      <c r="E82" s="103">
        <f t="shared" si="16"/>
        <v>2655.3351788620407</v>
      </c>
      <c r="F82" s="103">
        <f t="shared" si="16"/>
        <v>2655.3351788620407</v>
      </c>
      <c r="G82" s="103">
        <f t="shared" si="16"/>
        <v>2655.3351788620407</v>
      </c>
      <c r="H82" s="103">
        <f t="shared" si="16"/>
        <v>2655.3351788620407</v>
      </c>
      <c r="I82" s="103">
        <f t="shared" si="16"/>
        <v>2655.3351788620407</v>
      </c>
      <c r="J82" s="103">
        <f t="shared" si="16"/>
        <v>2655.3351788620407</v>
      </c>
      <c r="K82" s="103">
        <f t="shared" si="16"/>
        <v>2655.3351788620407</v>
      </c>
      <c r="L82" s="111">
        <f t="shared" si="13"/>
        <v>7080.89</v>
      </c>
      <c r="M82" s="112"/>
      <c r="N82" s="104">
        <f t="shared" si="14"/>
        <v>7080.89</v>
      </c>
      <c r="O82" s="100"/>
      <c r="P82" s="105">
        <v>17702.234525746939</v>
      </c>
      <c r="Q82" s="106">
        <f t="shared" si="12"/>
        <v>10621.340715448163</v>
      </c>
      <c r="R82" s="107">
        <f t="shared" si="15"/>
        <v>7080.8938102987759</v>
      </c>
    </row>
    <row r="83" spans="1:18" x14ac:dyDescent="0.25">
      <c r="A83" s="102" t="s">
        <v>56</v>
      </c>
      <c r="B83" s="102" t="s">
        <v>59</v>
      </c>
      <c r="C83" s="102">
        <v>45138.29634606601</v>
      </c>
      <c r="D83" s="103">
        <f t="shared" si="16"/>
        <v>5642.2870432582513</v>
      </c>
      <c r="E83" s="103">
        <f t="shared" si="16"/>
        <v>5642.2870432582513</v>
      </c>
      <c r="F83" s="103">
        <f t="shared" si="16"/>
        <v>5642.2870432582513</v>
      </c>
      <c r="G83" s="103">
        <f t="shared" si="16"/>
        <v>5642.2870432582513</v>
      </c>
      <c r="H83" s="103">
        <f t="shared" si="16"/>
        <v>5642.2870432582513</v>
      </c>
      <c r="I83" s="103">
        <f t="shared" si="16"/>
        <v>5642.2870432582513</v>
      </c>
      <c r="J83" s="103">
        <f t="shared" si="16"/>
        <v>5642.2870432582513</v>
      </c>
      <c r="K83" s="103">
        <f t="shared" si="16"/>
        <v>5642.2870432582513</v>
      </c>
      <c r="L83" s="111">
        <f t="shared" si="13"/>
        <v>15046.1</v>
      </c>
      <c r="M83" s="112"/>
      <c r="N83" s="104">
        <f t="shared" si="14"/>
        <v>15046.1</v>
      </c>
      <c r="O83" s="100"/>
      <c r="P83" s="105">
        <v>37615.246955055009</v>
      </c>
      <c r="Q83" s="106">
        <f t="shared" si="12"/>
        <v>22569.148173033005</v>
      </c>
      <c r="R83" s="107">
        <f t="shared" si="15"/>
        <v>15046.098782022003</v>
      </c>
    </row>
    <row r="84" spans="1:18" x14ac:dyDescent="0.25">
      <c r="A84" s="102" t="s">
        <v>56</v>
      </c>
      <c r="B84" s="102" t="s">
        <v>60</v>
      </c>
      <c r="C84" s="102">
        <v>9838.6260454325093</v>
      </c>
      <c r="D84" s="103">
        <f t="shared" si="16"/>
        <v>1229.8282556790637</v>
      </c>
      <c r="E84" s="103">
        <f t="shared" si="16"/>
        <v>1229.8282556790637</v>
      </c>
      <c r="F84" s="103">
        <f t="shared" si="16"/>
        <v>1229.8282556790637</v>
      </c>
      <c r="G84" s="103">
        <f t="shared" si="16"/>
        <v>1229.8282556790637</v>
      </c>
      <c r="H84" s="103">
        <f t="shared" si="16"/>
        <v>1229.8282556790637</v>
      </c>
      <c r="I84" s="103">
        <f t="shared" si="16"/>
        <v>1229.8282556790637</v>
      </c>
      <c r="J84" s="103">
        <f t="shared" si="16"/>
        <v>1229.8282556790637</v>
      </c>
      <c r="K84" s="103">
        <f t="shared" si="16"/>
        <v>1229.8282556790637</v>
      </c>
      <c r="L84" s="111">
        <f t="shared" si="13"/>
        <v>3279.54</v>
      </c>
      <c r="M84" s="112"/>
      <c r="N84" s="104">
        <f t="shared" si="14"/>
        <v>3279.54</v>
      </c>
      <c r="O84" s="100"/>
      <c r="P84" s="105">
        <v>8198.855037860425</v>
      </c>
      <c r="Q84" s="106">
        <f t="shared" si="12"/>
        <v>4919.3130227162546</v>
      </c>
      <c r="R84" s="107">
        <f t="shared" si="15"/>
        <v>3279.5420151441704</v>
      </c>
    </row>
    <row r="85" spans="1:18" x14ac:dyDescent="0.25">
      <c r="A85" s="102" t="s">
        <v>56</v>
      </c>
      <c r="B85" s="102" t="s">
        <v>61</v>
      </c>
      <c r="C85" s="102">
        <v>21629.275813408643</v>
      </c>
      <c r="D85" s="103">
        <f t="shared" si="16"/>
        <v>2703.6594766760804</v>
      </c>
      <c r="E85" s="103">
        <f t="shared" si="16"/>
        <v>2703.6594766760804</v>
      </c>
      <c r="F85" s="103">
        <f t="shared" si="16"/>
        <v>2703.6594766760804</v>
      </c>
      <c r="G85" s="103">
        <f t="shared" si="16"/>
        <v>2703.6594766760804</v>
      </c>
      <c r="H85" s="103">
        <f t="shared" si="16"/>
        <v>2703.6594766760804</v>
      </c>
      <c r="I85" s="103">
        <f t="shared" si="16"/>
        <v>2703.6594766760804</v>
      </c>
      <c r="J85" s="103">
        <f t="shared" si="16"/>
        <v>2703.6594766760804</v>
      </c>
      <c r="K85" s="103">
        <f t="shared" si="16"/>
        <v>2703.6594766760804</v>
      </c>
      <c r="L85" s="111">
        <f t="shared" si="13"/>
        <v>7209.76</v>
      </c>
      <c r="M85" s="112"/>
      <c r="N85" s="104">
        <f t="shared" si="14"/>
        <v>7209.76</v>
      </c>
      <c r="O85" s="100"/>
      <c r="P85" s="105">
        <v>18024.396511173869</v>
      </c>
      <c r="Q85" s="106">
        <f t="shared" si="12"/>
        <v>10814.637906704322</v>
      </c>
      <c r="R85" s="107">
        <f t="shared" si="15"/>
        <v>7209.7586044695472</v>
      </c>
    </row>
    <row r="86" spans="1:18" x14ac:dyDescent="0.25">
      <c r="A86" s="102" t="s">
        <v>56</v>
      </c>
      <c r="B86" s="102" t="s">
        <v>115</v>
      </c>
      <c r="C86" s="102">
        <v>16820.250731096705</v>
      </c>
      <c r="D86" s="103">
        <f t="shared" si="16"/>
        <v>2102.5313413870881</v>
      </c>
      <c r="E86" s="103">
        <f t="shared" si="16"/>
        <v>2102.5313413870881</v>
      </c>
      <c r="F86" s="103">
        <f t="shared" si="16"/>
        <v>2102.5313413870881</v>
      </c>
      <c r="G86" s="103">
        <f t="shared" si="16"/>
        <v>2102.5313413870881</v>
      </c>
      <c r="H86" s="103">
        <f t="shared" si="16"/>
        <v>2102.5313413870881</v>
      </c>
      <c r="I86" s="103">
        <f t="shared" si="16"/>
        <v>2102.5313413870881</v>
      </c>
      <c r="J86" s="103">
        <f t="shared" si="16"/>
        <v>2102.5313413870881</v>
      </c>
      <c r="K86" s="103">
        <f t="shared" si="16"/>
        <v>2102.5313413870881</v>
      </c>
      <c r="L86" s="111">
        <f t="shared" si="13"/>
        <v>5606.75</v>
      </c>
      <c r="M86" s="112"/>
      <c r="N86" s="104">
        <f t="shared" si="14"/>
        <v>5606.75</v>
      </c>
      <c r="O86" s="100"/>
      <c r="P86" s="105">
        <v>14016.875609247252</v>
      </c>
      <c r="Q86" s="106">
        <f t="shared" si="12"/>
        <v>8410.1253655483524</v>
      </c>
      <c r="R86" s="107">
        <f t="shared" si="15"/>
        <v>5606.7502436988998</v>
      </c>
    </row>
    <row r="87" spans="1:18" x14ac:dyDescent="0.25">
      <c r="A87" s="102" t="s">
        <v>56</v>
      </c>
      <c r="B87" s="102" t="s">
        <v>62</v>
      </c>
      <c r="C87" s="102">
        <v>17317.345341237931</v>
      </c>
      <c r="D87" s="103">
        <f t="shared" si="16"/>
        <v>2164.6681676547414</v>
      </c>
      <c r="E87" s="103">
        <f t="shared" si="16"/>
        <v>2164.6681676547414</v>
      </c>
      <c r="F87" s="103">
        <f t="shared" si="16"/>
        <v>2164.6681676547414</v>
      </c>
      <c r="G87" s="103">
        <f t="shared" si="16"/>
        <v>2164.6681676547414</v>
      </c>
      <c r="H87" s="103">
        <f t="shared" si="16"/>
        <v>2164.6681676547414</v>
      </c>
      <c r="I87" s="103">
        <f t="shared" si="16"/>
        <v>2164.6681676547414</v>
      </c>
      <c r="J87" s="103">
        <f t="shared" si="16"/>
        <v>2164.6681676547414</v>
      </c>
      <c r="K87" s="103">
        <f t="shared" si="16"/>
        <v>2164.6681676547414</v>
      </c>
      <c r="L87" s="111">
        <f t="shared" si="13"/>
        <v>5772.45</v>
      </c>
      <c r="M87" s="112"/>
      <c r="N87" s="104">
        <f t="shared" si="14"/>
        <v>5772.45</v>
      </c>
      <c r="O87" s="100"/>
      <c r="P87" s="105">
        <v>14431.121117698274</v>
      </c>
      <c r="Q87" s="106">
        <f t="shared" si="12"/>
        <v>8658.6726706189656</v>
      </c>
      <c r="R87" s="107">
        <f t="shared" si="15"/>
        <v>5772.4484470793086</v>
      </c>
    </row>
    <row r="88" spans="1:18" x14ac:dyDescent="0.25">
      <c r="A88" s="102" t="s">
        <v>56</v>
      </c>
      <c r="B88" s="102" t="s">
        <v>63</v>
      </c>
      <c r="C88" s="102">
        <v>28252.866254272889</v>
      </c>
      <c r="D88" s="103">
        <f t="shared" si="16"/>
        <v>3531.6082817841111</v>
      </c>
      <c r="E88" s="103">
        <f t="shared" si="16"/>
        <v>3531.6082817841111</v>
      </c>
      <c r="F88" s="103">
        <f t="shared" si="16"/>
        <v>3531.6082817841111</v>
      </c>
      <c r="G88" s="103">
        <f t="shared" si="16"/>
        <v>3531.6082817841111</v>
      </c>
      <c r="H88" s="103">
        <f t="shared" si="16"/>
        <v>3531.6082817841111</v>
      </c>
      <c r="I88" s="103">
        <f t="shared" si="16"/>
        <v>3531.6082817841111</v>
      </c>
      <c r="J88" s="103">
        <f t="shared" si="16"/>
        <v>3531.6082817841111</v>
      </c>
      <c r="K88" s="103">
        <f t="shared" si="16"/>
        <v>3531.6082817841111</v>
      </c>
      <c r="L88" s="111">
        <f t="shared" si="13"/>
        <v>9417.6200000000008</v>
      </c>
      <c r="M88" s="112"/>
      <c r="N88" s="104">
        <f t="shared" si="14"/>
        <v>9417.6200000000008</v>
      </c>
      <c r="O88" s="100"/>
      <c r="P88" s="105">
        <v>23544.055211894076</v>
      </c>
      <c r="Q88" s="106">
        <f t="shared" si="12"/>
        <v>14126.433127136444</v>
      </c>
      <c r="R88" s="107">
        <f t="shared" si="15"/>
        <v>9417.6220847576315</v>
      </c>
    </row>
    <row r="89" spans="1:18" x14ac:dyDescent="0.25">
      <c r="A89" s="102" t="s">
        <v>56</v>
      </c>
      <c r="B89" s="102" t="s">
        <v>64</v>
      </c>
      <c r="C89" s="102">
        <v>33554.281946316805</v>
      </c>
      <c r="D89" s="103">
        <f t="shared" si="16"/>
        <v>4194.2852432896007</v>
      </c>
      <c r="E89" s="103">
        <f t="shared" si="16"/>
        <v>4194.2852432896007</v>
      </c>
      <c r="F89" s="103">
        <f t="shared" si="16"/>
        <v>4194.2852432896007</v>
      </c>
      <c r="G89" s="103">
        <f t="shared" si="16"/>
        <v>4194.2852432896007</v>
      </c>
      <c r="H89" s="103">
        <f t="shared" si="16"/>
        <v>4194.2852432896007</v>
      </c>
      <c r="I89" s="103">
        <f t="shared" si="16"/>
        <v>4194.2852432896007</v>
      </c>
      <c r="J89" s="103">
        <f t="shared" si="16"/>
        <v>4194.2852432896007</v>
      </c>
      <c r="K89" s="103">
        <f t="shared" si="16"/>
        <v>4194.2852432896007</v>
      </c>
      <c r="L89" s="111">
        <f t="shared" si="13"/>
        <v>11184.76</v>
      </c>
      <c r="M89" s="112"/>
      <c r="N89" s="104">
        <f t="shared" si="14"/>
        <v>11184.76</v>
      </c>
      <c r="O89" s="100"/>
      <c r="P89" s="105">
        <v>27961.901621930672</v>
      </c>
      <c r="Q89" s="106">
        <f t="shared" si="12"/>
        <v>16777.140973158403</v>
      </c>
      <c r="R89" s="107">
        <f t="shared" si="15"/>
        <v>11184.76064877227</v>
      </c>
    </row>
    <row r="90" spans="1:18" x14ac:dyDescent="0.25">
      <c r="A90" s="102" t="s">
        <v>56</v>
      </c>
      <c r="B90" s="102" t="s">
        <v>65</v>
      </c>
      <c r="C90" s="102">
        <v>24486.6977193692</v>
      </c>
      <c r="D90" s="103">
        <f t="shared" si="16"/>
        <v>3060.83721492115</v>
      </c>
      <c r="E90" s="103">
        <f t="shared" si="16"/>
        <v>3060.83721492115</v>
      </c>
      <c r="F90" s="103">
        <f t="shared" si="16"/>
        <v>3060.83721492115</v>
      </c>
      <c r="G90" s="103">
        <f t="shared" si="16"/>
        <v>3060.83721492115</v>
      </c>
      <c r="H90" s="103">
        <f t="shared" si="16"/>
        <v>3060.83721492115</v>
      </c>
      <c r="I90" s="103">
        <f t="shared" si="16"/>
        <v>3060.83721492115</v>
      </c>
      <c r="J90" s="103">
        <f t="shared" si="16"/>
        <v>3060.83721492115</v>
      </c>
      <c r="K90" s="103">
        <f t="shared" si="16"/>
        <v>3060.83721492115</v>
      </c>
      <c r="L90" s="111">
        <f t="shared" si="13"/>
        <v>8162.23</v>
      </c>
      <c r="M90" s="112"/>
      <c r="N90" s="104">
        <f t="shared" si="14"/>
        <v>8162.23</v>
      </c>
      <c r="O90" s="100"/>
      <c r="P90" s="105">
        <v>20405.581432807667</v>
      </c>
      <c r="Q90" s="106">
        <f t="shared" si="12"/>
        <v>12243.3488596846</v>
      </c>
      <c r="R90" s="107">
        <f t="shared" si="15"/>
        <v>8162.2325731230667</v>
      </c>
    </row>
    <row r="91" spans="1:18" x14ac:dyDescent="0.25">
      <c r="A91" s="102" t="s">
        <v>56</v>
      </c>
      <c r="B91" s="102" t="s">
        <v>66</v>
      </c>
      <c r="C91" s="102">
        <v>20912.869367555297</v>
      </c>
      <c r="D91" s="103">
        <f t="shared" si="16"/>
        <v>2614.1086709444121</v>
      </c>
      <c r="E91" s="103">
        <f t="shared" si="16"/>
        <v>2614.1086709444121</v>
      </c>
      <c r="F91" s="103">
        <f t="shared" si="16"/>
        <v>2614.1086709444121</v>
      </c>
      <c r="G91" s="103">
        <f t="shared" si="16"/>
        <v>2614.1086709444121</v>
      </c>
      <c r="H91" s="103">
        <f t="shared" si="16"/>
        <v>2614.1086709444121</v>
      </c>
      <c r="I91" s="103">
        <f t="shared" si="16"/>
        <v>2614.1086709444121</v>
      </c>
      <c r="J91" s="103">
        <f t="shared" si="16"/>
        <v>2614.1086709444121</v>
      </c>
      <c r="K91" s="103">
        <f t="shared" si="16"/>
        <v>2614.1086709444121</v>
      </c>
      <c r="L91" s="111">
        <f t="shared" si="13"/>
        <v>6970.96</v>
      </c>
      <c r="M91" s="112"/>
      <c r="N91" s="104">
        <f t="shared" si="14"/>
        <v>6970.96</v>
      </c>
      <c r="O91" s="100"/>
      <c r="P91" s="105">
        <v>17427.391139629413</v>
      </c>
      <c r="Q91" s="106">
        <f t="shared" si="12"/>
        <v>10456.434683777648</v>
      </c>
      <c r="R91" s="107">
        <f t="shared" si="15"/>
        <v>6970.956455851765</v>
      </c>
    </row>
    <row r="92" spans="1:18" ht="14.4" x14ac:dyDescent="0.3">
      <c r="A92" s="98" t="s">
        <v>160</v>
      </c>
      <c r="B92" s="98" t="s">
        <v>56</v>
      </c>
      <c r="C92" s="98">
        <v>182902.69712589993</v>
      </c>
      <c r="D92" s="98">
        <f t="shared" si="16"/>
        <v>22862.837140737491</v>
      </c>
      <c r="E92" s="98">
        <f t="shared" si="16"/>
        <v>22862.837140737491</v>
      </c>
      <c r="F92" s="98">
        <f t="shared" si="16"/>
        <v>22862.837140737491</v>
      </c>
      <c r="G92" s="98">
        <f t="shared" si="16"/>
        <v>22862.837140737491</v>
      </c>
      <c r="H92" s="98">
        <f t="shared" si="16"/>
        <v>22862.837140737491</v>
      </c>
      <c r="I92" s="98">
        <f t="shared" si="16"/>
        <v>22862.837140737491</v>
      </c>
      <c r="J92" s="98">
        <f t="shared" si="16"/>
        <v>22862.837140737491</v>
      </c>
      <c r="K92" s="98">
        <f t="shared" si="16"/>
        <v>22862.837140737491</v>
      </c>
      <c r="L92" s="99">
        <f t="shared" si="13"/>
        <v>60967.57</v>
      </c>
      <c r="M92" s="113"/>
      <c r="N92" s="118">
        <f t="shared" si="14"/>
        <v>60967.57</v>
      </c>
      <c r="O92" s="100"/>
      <c r="P92" s="105">
        <v>152418.91427158326</v>
      </c>
      <c r="Q92" s="106">
        <f t="shared" si="12"/>
        <v>91451.348562949963</v>
      </c>
      <c r="R92" s="107">
        <f t="shared" si="15"/>
        <v>60967.565708633294</v>
      </c>
    </row>
    <row r="93" spans="1:18" s="97" customFormat="1" x14ac:dyDescent="0.25">
      <c r="A93" s="114"/>
      <c r="B93" s="115" t="s">
        <v>94</v>
      </c>
      <c r="C93" s="114">
        <f>SUM(C3:C92)</f>
        <v>2999999.9999999981</v>
      </c>
      <c r="D93" s="114">
        <f>$C93/8</f>
        <v>374999.99999999977</v>
      </c>
      <c r="E93" s="114">
        <f t="shared" si="16"/>
        <v>374999.99999999977</v>
      </c>
      <c r="F93" s="114">
        <f t="shared" si="16"/>
        <v>374999.99999999977</v>
      </c>
      <c r="G93" s="114">
        <f t="shared" si="16"/>
        <v>374999.99999999977</v>
      </c>
      <c r="H93" s="114">
        <f t="shared" si="16"/>
        <v>374999.99999999977</v>
      </c>
      <c r="I93" s="114">
        <f t="shared" si="16"/>
        <v>374999.99999999977</v>
      </c>
      <c r="J93" s="114">
        <f t="shared" si="16"/>
        <v>374999.99999999977</v>
      </c>
      <c r="K93" s="114">
        <f t="shared" si="16"/>
        <v>374999.99999999977</v>
      </c>
      <c r="L93" s="116">
        <f>SUM(L3:L92)</f>
        <v>999999.98</v>
      </c>
      <c r="M93" s="116">
        <f>SUM(M3:M92)</f>
        <v>0</v>
      </c>
      <c r="N93" s="119">
        <f t="shared" si="14"/>
        <v>999999.98</v>
      </c>
      <c r="O93" s="108"/>
      <c r="P93" s="108">
        <v>2500000</v>
      </c>
      <c r="Q93" s="108">
        <f t="shared" si="12"/>
        <v>1499999.9999999991</v>
      </c>
      <c r="R93" s="108">
        <f t="shared" si="15"/>
        <v>1000000.0000000009</v>
      </c>
    </row>
  </sheetData>
  <sheetProtection algorithmName="SHA-512" hashValue="2wt2om7x5pvumVX3VsZGvIpx63mdXVRhHQZmL78vt+9MSFu5/Ot2CY2FEv9J1BB1m3MOMULZtqV/cZaXOvujkw==" saltValue="I0ZAPAuQTH26CudsL+uYjw==" spinCount="100000" sheet="1" objects="1" scenarios="1" selectLockedCells="1"/>
  <autoFilter ref="A1:K93" xr:uid="{BD2D2C69-D7A2-4E75-8D38-2219567BB4EF}">
    <filterColumn colId="3" showButton="0"/>
    <filterColumn colId="5" showButton="0"/>
    <filterColumn colId="7" showButton="0"/>
    <filterColumn colId="9" showButton="0"/>
  </autoFilter>
  <mergeCells count="10">
    <mergeCell ref="A1:A2"/>
    <mergeCell ref="B1:B2"/>
    <mergeCell ref="C1:C2"/>
    <mergeCell ref="D1:E1"/>
    <mergeCell ref="F1:G1"/>
    <mergeCell ref="T2:Z2"/>
    <mergeCell ref="T3:Z10"/>
    <mergeCell ref="H1:I1"/>
    <mergeCell ref="J1:K1"/>
    <mergeCell ref="L1:N1"/>
  </mergeCells>
  <phoneticPr fontId="16" type="noConversion"/>
  <conditionalFormatting sqref="N3:N93">
    <cfRule type="cellIs" dxfId="4" priority="3" operator="lessThan">
      <formula>0</formula>
    </cfRule>
  </conditionalFormatting>
  <conditionalFormatting sqref="M3:M92">
    <cfRule type="containsBlanks" dxfId="3" priority="4">
      <formula>LEN(TRIM(M3))=0</formula>
    </cfRule>
  </conditionalFormatting>
  <dataValidations count="3">
    <dataValidation type="custom" allowBlank="1" showInputMessage="1" showErrorMessage="1" sqref="N3:N93" xr:uid="{EC157D13-3816-4BA0-AB4F-D9A895AF753D}">
      <formula1>L3-M3</formula1>
    </dataValidation>
    <dataValidation type="decimal" operator="lessThanOrEqual" allowBlank="1" showInputMessage="1" showErrorMessage="1" sqref="M8:M92" xr:uid="{F98BDF49-8ABD-4665-A49B-54E00DF22D1A}">
      <formula1>L8</formula1>
    </dataValidation>
    <dataValidation type="decimal" operator="lessThanOrEqual" allowBlank="1" showErrorMessage="1" sqref="M3:M7" xr:uid="{3D94409E-34CD-480F-85F9-F1AE7520CF88}">
      <formula1>L3</formula1>
    </dataValidation>
  </dataValidations>
  <printOptions horizontalCentered="1"/>
  <pageMargins left="0.39370078740157483" right="0.39370078740157483" top="1.3779527559055118" bottom="0.78740157480314965" header="0.31496062992125984" footer="0.31496062992125984"/>
  <pageSetup paperSize="9" scale="86" fitToHeight="0" orientation="landscape" r:id="rId1"/>
  <headerFooter scaleWithDoc="0">
    <oddHeader>&amp;L&amp;G&amp;CMINISTÉRIO DA EDUCAÇÃO
UNIVERSIDADE FEDERAL DE &amp;10PERNAMBUCO
PRÓ-REITORIA DE PLANEJAMENTO, ORÇAMENTO E FINANÇAS&amp;R&amp;G</oddHeader>
    <oddFooter>&amp;L&amp;10MODALOC 2020&amp;R&amp;10Página 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11"/>
  <sheetViews>
    <sheetView topLeftCell="C1" workbookViewId="0">
      <selection activeCell="I1" sqref="I1"/>
    </sheetView>
  </sheetViews>
  <sheetFormatPr defaultColWidth="9.109375" defaultRowHeight="14.4" x14ac:dyDescent="0.3"/>
  <cols>
    <col min="1" max="1" width="6.109375" style="20" bestFit="1" customWidth="1"/>
    <col min="2" max="2" width="6.44140625" style="20" bestFit="1" customWidth="1"/>
    <col min="3" max="3" width="52.109375" style="20" customWidth="1"/>
    <col min="4" max="4" width="5" style="20" bestFit="1" customWidth="1"/>
    <col min="5" max="6" width="8.33203125" style="20" bestFit="1" customWidth="1"/>
    <col min="7" max="7" width="10" style="20" bestFit="1" customWidth="1"/>
    <col min="8" max="8" width="11" style="20" bestFit="1" customWidth="1"/>
    <col min="9" max="9" width="12" style="20" bestFit="1" customWidth="1"/>
    <col min="10" max="10" width="10.109375" style="20" bestFit="1" customWidth="1"/>
    <col min="11" max="11" width="8.109375" style="20" bestFit="1" customWidth="1"/>
    <col min="12" max="12" width="10.88671875" style="20" bestFit="1" customWidth="1"/>
    <col min="13" max="13" width="10.88671875" style="20" customWidth="1"/>
    <col min="14" max="14" width="9.88671875" style="20" customWidth="1"/>
    <col min="15" max="15" width="11" style="78" customWidth="1"/>
    <col min="16" max="16" width="8.88671875" style="78" customWidth="1"/>
    <col min="17" max="17" width="7.5546875" style="79" bestFit="1" customWidth="1"/>
    <col min="18" max="18" width="6.5546875" style="20" bestFit="1" customWidth="1"/>
    <col min="19" max="19" width="9.44140625" style="80" customWidth="1"/>
    <col min="20" max="20" width="10.6640625" style="20" bestFit="1" customWidth="1"/>
    <col min="21" max="21" width="11.109375" style="81" bestFit="1" customWidth="1"/>
    <col min="22" max="22" width="8.88671875" style="82" customWidth="1"/>
    <col min="23" max="23" width="10.88671875" style="83" bestFit="1" customWidth="1"/>
    <col min="24" max="24" width="7.33203125" style="20" bestFit="1" customWidth="1"/>
    <col min="25" max="25" width="10" style="20" customWidth="1"/>
    <col min="26" max="26" width="6.33203125" style="20" customWidth="1"/>
    <col min="27" max="27" width="10" style="20" customWidth="1"/>
    <col min="28" max="28" width="10.6640625" style="20" customWidth="1"/>
    <col min="29" max="29" width="31.5546875" style="20" customWidth="1"/>
    <col min="30" max="30" width="13.6640625" style="20" bestFit="1" customWidth="1"/>
    <col min="31" max="31" width="13.33203125" style="20" bestFit="1" customWidth="1"/>
    <col min="32" max="32" width="15.109375" style="20" bestFit="1" customWidth="1"/>
    <col min="33" max="33" width="11.5546875" style="20" bestFit="1" customWidth="1"/>
    <col min="34" max="34" width="12.33203125" style="20" customWidth="1"/>
    <col min="35" max="16384" width="9.109375" style="20"/>
  </cols>
  <sheetData>
    <row r="1" spans="1:28" s="43" customFormat="1" x14ac:dyDescent="0.3">
      <c r="A1" s="36" t="s">
        <v>93</v>
      </c>
      <c r="B1" s="36" t="s">
        <v>67</v>
      </c>
      <c r="C1" s="36" t="s">
        <v>68</v>
      </c>
      <c r="D1" s="36" t="s">
        <v>70</v>
      </c>
      <c r="E1" s="36" t="s">
        <v>69</v>
      </c>
      <c r="F1" s="36" t="s">
        <v>89</v>
      </c>
      <c r="G1" s="36" t="s">
        <v>71</v>
      </c>
      <c r="H1" s="36" t="s">
        <v>72</v>
      </c>
      <c r="I1" s="36" t="s">
        <v>73</v>
      </c>
      <c r="J1" s="36" t="s">
        <v>1</v>
      </c>
      <c r="K1" s="37" t="s">
        <v>74</v>
      </c>
      <c r="L1" s="37" t="s">
        <v>75</v>
      </c>
      <c r="M1" s="37" t="s">
        <v>76</v>
      </c>
      <c r="N1" s="37" t="s">
        <v>77</v>
      </c>
      <c r="O1" s="38" t="s">
        <v>78</v>
      </c>
      <c r="P1" s="38" t="s">
        <v>79</v>
      </c>
      <c r="Q1" s="39" t="s">
        <v>80</v>
      </c>
      <c r="R1" s="37" t="s">
        <v>81</v>
      </c>
      <c r="S1" s="40" t="s">
        <v>116</v>
      </c>
      <c r="T1" s="37" t="s">
        <v>82</v>
      </c>
      <c r="U1" s="37" t="s">
        <v>83</v>
      </c>
      <c r="V1" s="41" t="s">
        <v>84</v>
      </c>
      <c r="W1" s="37" t="s">
        <v>117</v>
      </c>
      <c r="X1" s="41" t="s">
        <v>85</v>
      </c>
      <c r="Y1" s="37" t="s">
        <v>118</v>
      </c>
      <c r="Z1" s="42"/>
      <c r="AA1" s="42"/>
      <c r="AB1" s="42"/>
    </row>
    <row r="2" spans="1:28" x14ac:dyDescent="0.3">
      <c r="A2" s="86"/>
      <c r="B2" s="6" t="s">
        <v>90</v>
      </c>
      <c r="C2" s="4" t="s">
        <v>101</v>
      </c>
      <c r="D2" s="5">
        <v>2</v>
      </c>
      <c r="E2" s="7">
        <v>55</v>
      </c>
      <c r="F2" s="8">
        <v>108.62499999999999</v>
      </c>
      <c r="G2" s="8">
        <v>4906</v>
      </c>
      <c r="H2" s="8">
        <v>135</v>
      </c>
      <c r="I2" s="8">
        <v>320562</v>
      </c>
      <c r="J2" s="8">
        <v>1770</v>
      </c>
      <c r="K2" s="45">
        <f t="shared" ref="K2:K33" si="0">(G2+H2)/(240*E2)</f>
        <v>0.3818939393939394</v>
      </c>
      <c r="L2" s="46">
        <f t="shared" ref="L2:L33" si="1">I2+J2</f>
        <v>322332</v>
      </c>
      <c r="M2" s="12">
        <f t="shared" ref="M2:M33" si="2">(K2/$K$81)</f>
        <v>4.1587660798950259E-3</v>
      </c>
      <c r="N2" s="12">
        <f t="shared" ref="N2:N33" si="3">(L2/$L$81)</f>
        <v>1.7570709770939504E-2</v>
      </c>
      <c r="O2" s="13">
        <f t="shared" ref="O2:O33" si="4">(F2/$F$81)</f>
        <v>1.4644092931290164E-2</v>
      </c>
      <c r="P2" s="47">
        <f t="shared" ref="P2:P33" si="5">(M2+N2+O2)/3</f>
        <v>1.2124522927374898E-2</v>
      </c>
      <c r="Q2" s="48">
        <f t="shared" ref="Q2:Q33" si="6">P2*D2</f>
        <v>2.4249045854749796E-2</v>
      </c>
      <c r="R2" s="12">
        <f>(Q2/$Q$81)</f>
        <v>1.2736659789342946E-2</v>
      </c>
      <c r="S2" s="13">
        <f t="shared" ref="S2:S33" si="7">R2</f>
        <v>1.2736659789342946E-2</v>
      </c>
      <c r="T2" s="16">
        <f t="shared" ref="T2:T33" si="8">(R2+S2)/2</f>
        <v>1.2736659789342946E-2</v>
      </c>
      <c r="U2" s="46">
        <f t="shared" ref="U2:U33" si="9">T2*3000000</f>
        <v>38209.979368028835</v>
      </c>
      <c r="V2" s="49">
        <v>0.5</v>
      </c>
      <c r="W2" s="50">
        <f t="shared" ref="W2:W33" si="10">U2*V2</f>
        <v>19104.989684014417</v>
      </c>
      <c r="X2" s="49">
        <f t="shared" ref="X2:X33" si="11">1-V2</f>
        <v>0.5</v>
      </c>
      <c r="Y2" s="50">
        <f t="shared" ref="Y2:Y33" si="12">U2*X2</f>
        <v>19104.989684014417</v>
      </c>
      <c r="Z2" s="19"/>
      <c r="AA2" s="19"/>
      <c r="AB2" s="19"/>
    </row>
    <row r="3" spans="1:28" x14ac:dyDescent="0.3">
      <c r="A3" s="86"/>
      <c r="B3" s="6" t="s">
        <v>90</v>
      </c>
      <c r="C3" s="4" t="s">
        <v>102</v>
      </c>
      <c r="D3" s="5">
        <v>2</v>
      </c>
      <c r="E3" s="7">
        <v>52</v>
      </c>
      <c r="F3" s="8">
        <v>90.333333333333329</v>
      </c>
      <c r="G3" s="8">
        <v>10140</v>
      </c>
      <c r="H3" s="8">
        <v>625</v>
      </c>
      <c r="I3" s="8">
        <v>351960</v>
      </c>
      <c r="J3" s="8">
        <v>4565</v>
      </c>
      <c r="K3" s="45">
        <f t="shared" si="0"/>
        <v>0.86258012820512819</v>
      </c>
      <c r="L3" s="46">
        <f t="shared" si="1"/>
        <v>356525</v>
      </c>
      <c r="M3" s="12">
        <f t="shared" si="2"/>
        <v>9.3933645138855517E-3</v>
      </c>
      <c r="N3" s="12">
        <f t="shared" si="3"/>
        <v>1.9434611832161268E-2</v>
      </c>
      <c r="O3" s="13">
        <f t="shared" si="4"/>
        <v>1.2178133285399724E-2</v>
      </c>
      <c r="P3" s="47">
        <f t="shared" si="5"/>
        <v>1.3668703210482183E-2</v>
      </c>
      <c r="Q3" s="48">
        <f t="shared" si="6"/>
        <v>2.7337406420964366E-2</v>
      </c>
      <c r="R3" s="12">
        <f t="shared" ref="R3:R66" si="13">(Q3/$Q$81)</f>
        <v>1.4358801875852823E-2</v>
      </c>
      <c r="S3" s="13">
        <f t="shared" si="7"/>
        <v>1.4358801875852823E-2</v>
      </c>
      <c r="T3" s="16">
        <f t="shared" si="8"/>
        <v>1.4358801875852823E-2</v>
      </c>
      <c r="U3" s="46">
        <f t="shared" si="9"/>
        <v>43076.405627558473</v>
      </c>
      <c r="V3" s="49">
        <v>0.5</v>
      </c>
      <c r="W3" s="50">
        <f t="shared" si="10"/>
        <v>21538.202813779237</v>
      </c>
      <c r="X3" s="49">
        <f t="shared" si="11"/>
        <v>0.5</v>
      </c>
      <c r="Y3" s="50">
        <f t="shared" si="12"/>
        <v>21538.202813779237</v>
      </c>
      <c r="Z3" s="19"/>
      <c r="AA3" s="19"/>
      <c r="AB3" s="19"/>
    </row>
    <row r="4" spans="1:28" x14ac:dyDescent="0.3">
      <c r="A4" s="86"/>
      <c r="B4" s="6" t="s">
        <v>90</v>
      </c>
      <c r="C4" s="4" t="s">
        <v>103</v>
      </c>
      <c r="D4" s="5">
        <v>2</v>
      </c>
      <c r="E4" s="7">
        <v>74</v>
      </c>
      <c r="F4" s="8">
        <v>225.5</v>
      </c>
      <c r="G4" s="8">
        <v>20836</v>
      </c>
      <c r="H4" s="8">
        <v>3030</v>
      </c>
      <c r="I4" s="8">
        <v>588180</v>
      </c>
      <c r="J4" s="8">
        <v>24345</v>
      </c>
      <c r="K4" s="45">
        <f t="shared" si="0"/>
        <v>1.3438063063063064</v>
      </c>
      <c r="L4" s="46">
        <f t="shared" si="1"/>
        <v>612525</v>
      </c>
      <c r="M4" s="12">
        <f t="shared" si="2"/>
        <v>1.4633843347932381E-2</v>
      </c>
      <c r="N4" s="12">
        <f t="shared" si="3"/>
        <v>3.3389483521476984E-2</v>
      </c>
      <c r="O4" s="13">
        <f t="shared" si="4"/>
        <v>3.0400395452298574E-2</v>
      </c>
      <c r="P4" s="47">
        <f t="shared" si="5"/>
        <v>2.6141240773902646E-2</v>
      </c>
      <c r="Q4" s="48">
        <f t="shared" si="6"/>
        <v>5.2282481547805293E-2</v>
      </c>
      <c r="R4" s="12">
        <f t="shared" si="13"/>
        <v>2.7461046690485016E-2</v>
      </c>
      <c r="S4" s="13">
        <f t="shared" si="7"/>
        <v>2.7461046690485016E-2</v>
      </c>
      <c r="T4" s="16">
        <f t="shared" si="8"/>
        <v>2.7461046690485016E-2</v>
      </c>
      <c r="U4" s="46">
        <f t="shared" si="9"/>
        <v>82383.14007145504</v>
      </c>
      <c r="V4" s="49">
        <v>0.5</v>
      </c>
      <c r="W4" s="50">
        <f t="shared" si="10"/>
        <v>41191.57003572752</v>
      </c>
      <c r="X4" s="49">
        <f t="shared" si="11"/>
        <v>0.5</v>
      </c>
      <c r="Y4" s="50">
        <f t="shared" si="12"/>
        <v>41191.57003572752</v>
      </c>
      <c r="Z4" s="19"/>
      <c r="AA4" s="19"/>
      <c r="AB4" s="19"/>
    </row>
    <row r="5" spans="1:28" x14ac:dyDescent="0.3">
      <c r="A5" s="5"/>
      <c r="B5" s="6" t="s">
        <v>90</v>
      </c>
      <c r="C5" s="6" t="s">
        <v>104</v>
      </c>
      <c r="D5" s="5">
        <v>1</v>
      </c>
      <c r="E5" s="7">
        <v>63.5</v>
      </c>
      <c r="F5" s="8">
        <v>79.75</v>
      </c>
      <c r="G5" s="8">
        <v>17340</v>
      </c>
      <c r="H5" s="8">
        <v>810</v>
      </c>
      <c r="I5" s="8">
        <v>564990</v>
      </c>
      <c r="J5" s="8">
        <v>6900</v>
      </c>
      <c r="K5" s="15">
        <f t="shared" si="0"/>
        <v>1.1909448818897639</v>
      </c>
      <c r="L5" s="51">
        <f t="shared" si="1"/>
        <v>571890</v>
      </c>
      <c r="M5" s="52">
        <f t="shared" si="2"/>
        <v>1.2969206020100404E-2</v>
      </c>
      <c r="N5" s="12">
        <f t="shared" si="3"/>
        <v>3.1174420196885797E-2</v>
      </c>
      <c r="O5" s="13">
        <f t="shared" si="4"/>
        <v>1.0751359367276324E-2</v>
      </c>
      <c r="P5" s="14">
        <f t="shared" si="5"/>
        <v>1.8298328528087507E-2</v>
      </c>
      <c r="Q5" s="15">
        <f t="shared" si="6"/>
        <v>1.8298328528087507E-2</v>
      </c>
      <c r="R5" s="12">
        <f t="shared" si="13"/>
        <v>9.6110827028779103E-3</v>
      </c>
      <c r="S5" s="13">
        <f t="shared" si="7"/>
        <v>9.6110827028779103E-3</v>
      </c>
      <c r="T5" s="16">
        <f t="shared" si="8"/>
        <v>9.6110827028779103E-3</v>
      </c>
      <c r="U5" s="46">
        <f t="shared" si="9"/>
        <v>28833.248108633732</v>
      </c>
      <c r="V5" s="49">
        <v>0.5</v>
      </c>
      <c r="W5" s="18">
        <f t="shared" si="10"/>
        <v>14416.624054316866</v>
      </c>
      <c r="X5" s="17">
        <f t="shared" si="11"/>
        <v>0.5</v>
      </c>
      <c r="Y5" s="50">
        <f t="shared" si="12"/>
        <v>14416.624054316866</v>
      </c>
      <c r="Z5" s="19"/>
      <c r="AA5" s="19"/>
      <c r="AB5" s="19"/>
    </row>
    <row r="6" spans="1:28" x14ac:dyDescent="0.3">
      <c r="A6" s="5"/>
      <c r="B6" s="6" t="s">
        <v>90</v>
      </c>
      <c r="C6" s="6" t="s">
        <v>105</v>
      </c>
      <c r="D6" s="5">
        <v>4.5</v>
      </c>
      <c r="E6" s="7">
        <v>55</v>
      </c>
      <c r="F6" s="8">
        <v>104.41666666666667</v>
      </c>
      <c r="G6" s="8">
        <v>15165</v>
      </c>
      <c r="H6" s="8">
        <v>1620</v>
      </c>
      <c r="I6" s="8">
        <v>447900</v>
      </c>
      <c r="J6" s="8">
        <v>13813</v>
      </c>
      <c r="K6" s="9">
        <f t="shared" si="0"/>
        <v>1.271590909090909</v>
      </c>
      <c r="L6" s="10">
        <f t="shared" si="1"/>
        <v>461713</v>
      </c>
      <c r="M6" s="11">
        <f t="shared" si="2"/>
        <v>1.3847428813933348E-2</v>
      </c>
      <c r="N6" s="12">
        <f t="shared" si="3"/>
        <v>2.516853778237901E-2</v>
      </c>
      <c r="O6" s="13">
        <f t="shared" si="4"/>
        <v>1.4076753696130862E-2</v>
      </c>
      <c r="P6" s="14">
        <f t="shared" si="5"/>
        <v>1.7697573430814406E-2</v>
      </c>
      <c r="Q6" s="15">
        <f t="shared" si="6"/>
        <v>7.9639080438664828E-2</v>
      </c>
      <c r="R6" s="12">
        <f t="shared" si="13"/>
        <v>4.1829929291205784E-2</v>
      </c>
      <c r="S6" s="13">
        <f t="shared" si="7"/>
        <v>4.1829929291205784E-2</v>
      </c>
      <c r="T6" s="16">
        <f t="shared" si="8"/>
        <v>4.1829929291205784E-2</v>
      </c>
      <c r="U6" s="46">
        <f t="shared" si="9"/>
        <v>125489.78787361734</v>
      </c>
      <c r="V6" s="49">
        <v>0.5</v>
      </c>
      <c r="W6" s="18">
        <f t="shared" si="10"/>
        <v>62744.893936808672</v>
      </c>
      <c r="X6" s="17">
        <f t="shared" si="11"/>
        <v>0.5</v>
      </c>
      <c r="Y6" s="50">
        <f t="shared" si="12"/>
        <v>62744.893936808672</v>
      </c>
      <c r="Z6" s="19"/>
      <c r="AA6" s="19"/>
      <c r="AB6" s="19"/>
    </row>
    <row r="7" spans="1:28" x14ac:dyDescent="0.3">
      <c r="A7" s="64"/>
      <c r="B7" s="6" t="s">
        <v>90</v>
      </c>
      <c r="C7" s="6" t="s">
        <v>106</v>
      </c>
      <c r="D7" s="5">
        <v>4.5</v>
      </c>
      <c r="E7" s="7">
        <v>18</v>
      </c>
      <c r="F7" s="8">
        <v>17</v>
      </c>
      <c r="G7" s="8">
        <v>3810</v>
      </c>
      <c r="H7" s="8">
        <v>330</v>
      </c>
      <c r="I7" s="8">
        <v>84165</v>
      </c>
      <c r="J7" s="8">
        <v>3150</v>
      </c>
      <c r="K7" s="9">
        <f t="shared" si="0"/>
        <v>0.95833333333333337</v>
      </c>
      <c r="L7" s="10">
        <f t="shared" si="1"/>
        <v>87315</v>
      </c>
      <c r="M7" s="11">
        <f t="shared" si="2"/>
        <v>1.0436102144549113E-2</v>
      </c>
      <c r="N7" s="12">
        <f t="shared" si="3"/>
        <v>4.7596469591898501E-3</v>
      </c>
      <c r="O7" s="13">
        <f t="shared" si="4"/>
        <v>2.2918258212375866E-3</v>
      </c>
      <c r="P7" s="14">
        <f t="shared" si="5"/>
        <v>5.8291916416588494E-3</v>
      </c>
      <c r="Q7" s="15">
        <f t="shared" si="6"/>
        <v>2.6231362387464822E-2</v>
      </c>
      <c r="R7" s="12">
        <f t="shared" si="13"/>
        <v>1.3777859159545618E-2</v>
      </c>
      <c r="S7" s="13">
        <f t="shared" si="7"/>
        <v>1.3777859159545618E-2</v>
      </c>
      <c r="T7" s="16">
        <f t="shared" si="8"/>
        <v>1.3777859159545618E-2</v>
      </c>
      <c r="U7" s="46">
        <f t="shared" si="9"/>
        <v>41333.577478636857</v>
      </c>
      <c r="V7" s="49">
        <v>0.5</v>
      </c>
      <c r="W7" s="18">
        <f t="shared" si="10"/>
        <v>20666.788739318428</v>
      </c>
      <c r="X7" s="17">
        <f t="shared" si="11"/>
        <v>0.5</v>
      </c>
      <c r="Y7" s="50">
        <f t="shared" si="12"/>
        <v>20666.788739318428</v>
      </c>
      <c r="Z7" s="19"/>
      <c r="AA7" s="19"/>
      <c r="AB7" s="19"/>
    </row>
    <row r="8" spans="1:28" x14ac:dyDescent="0.3">
      <c r="A8" s="5"/>
      <c r="B8" s="6" t="s">
        <v>2</v>
      </c>
      <c r="C8" s="6" t="s">
        <v>3</v>
      </c>
      <c r="D8" s="5">
        <v>1.5</v>
      </c>
      <c r="E8" s="7">
        <v>45.5</v>
      </c>
      <c r="F8" s="8">
        <v>79.333333333333329</v>
      </c>
      <c r="G8" s="8">
        <v>14040</v>
      </c>
      <c r="H8" s="8">
        <v>2280</v>
      </c>
      <c r="I8" s="8">
        <v>245310</v>
      </c>
      <c r="J8" s="8">
        <v>16425</v>
      </c>
      <c r="K8" s="53">
        <f t="shared" si="0"/>
        <v>1.4945054945054945</v>
      </c>
      <c r="L8" s="54">
        <f t="shared" si="1"/>
        <v>261735</v>
      </c>
      <c r="M8" s="55">
        <f t="shared" si="2"/>
        <v>1.6274934256955711E-2</v>
      </c>
      <c r="N8" s="12">
        <f t="shared" si="3"/>
        <v>1.4267493521886908E-2</v>
      </c>
      <c r="O8" s="13">
        <f t="shared" si="4"/>
        <v>1.0695187165775402E-2</v>
      </c>
      <c r="P8" s="56">
        <f t="shared" si="5"/>
        <v>1.3745871648206008E-2</v>
      </c>
      <c r="Q8" s="53">
        <f t="shared" si="6"/>
        <v>2.0618807472309011E-2</v>
      </c>
      <c r="R8" s="12">
        <f t="shared" si="13"/>
        <v>1.0829899766358116E-2</v>
      </c>
      <c r="S8" s="13">
        <f t="shared" si="7"/>
        <v>1.0829899766358116E-2</v>
      </c>
      <c r="T8" s="16">
        <f t="shared" si="8"/>
        <v>1.0829899766358116E-2</v>
      </c>
      <c r="U8" s="46">
        <f t="shared" si="9"/>
        <v>32489.699299074349</v>
      </c>
      <c r="V8" s="49">
        <v>0.5</v>
      </c>
      <c r="W8" s="18">
        <f t="shared" si="10"/>
        <v>16244.849649537175</v>
      </c>
      <c r="X8" s="57">
        <f t="shared" si="11"/>
        <v>0.5</v>
      </c>
      <c r="Y8" s="50">
        <f t="shared" si="12"/>
        <v>16244.849649537175</v>
      </c>
      <c r="Z8" s="19"/>
      <c r="AA8" s="19"/>
      <c r="AB8" s="19"/>
    </row>
    <row r="9" spans="1:28" x14ac:dyDescent="0.3">
      <c r="A9" s="5"/>
      <c r="B9" s="6" t="s">
        <v>2</v>
      </c>
      <c r="C9" s="6" t="s">
        <v>4</v>
      </c>
      <c r="D9" s="5">
        <v>1.5</v>
      </c>
      <c r="E9" s="7">
        <v>30</v>
      </c>
      <c r="F9" s="8">
        <v>113.33333333333334</v>
      </c>
      <c r="G9" s="8">
        <v>10290</v>
      </c>
      <c r="H9" s="8">
        <v>660</v>
      </c>
      <c r="I9" s="8">
        <v>202755</v>
      </c>
      <c r="J9" s="8">
        <v>7830</v>
      </c>
      <c r="K9" s="9">
        <f t="shared" si="0"/>
        <v>1.5208333333333333</v>
      </c>
      <c r="L9" s="10">
        <f t="shared" si="1"/>
        <v>210585</v>
      </c>
      <c r="M9" s="11">
        <f t="shared" si="2"/>
        <v>1.6561640359827941E-2</v>
      </c>
      <c r="N9" s="12">
        <f t="shared" si="3"/>
        <v>1.1479244744900585E-2</v>
      </c>
      <c r="O9" s="13">
        <f t="shared" si="4"/>
        <v>1.5278838808250577E-2</v>
      </c>
      <c r="P9" s="14">
        <f t="shared" si="5"/>
        <v>1.4439907970993033E-2</v>
      </c>
      <c r="Q9" s="15">
        <f t="shared" si="6"/>
        <v>2.165986195648955E-2</v>
      </c>
      <c r="R9" s="12">
        <f t="shared" si="13"/>
        <v>1.1376707128041594E-2</v>
      </c>
      <c r="S9" s="13">
        <f t="shared" si="7"/>
        <v>1.1376707128041594E-2</v>
      </c>
      <c r="T9" s="16">
        <f t="shared" si="8"/>
        <v>1.1376707128041594E-2</v>
      </c>
      <c r="U9" s="46">
        <f t="shared" si="9"/>
        <v>34130.121384124781</v>
      </c>
      <c r="V9" s="49">
        <v>0.5</v>
      </c>
      <c r="W9" s="18">
        <f t="shared" si="10"/>
        <v>17065.06069206239</v>
      </c>
      <c r="X9" s="17">
        <f t="shared" si="11"/>
        <v>0.5</v>
      </c>
      <c r="Y9" s="50">
        <f t="shared" si="12"/>
        <v>17065.06069206239</v>
      </c>
      <c r="Z9" s="19"/>
      <c r="AA9" s="19"/>
      <c r="AB9" s="19"/>
    </row>
    <row r="10" spans="1:28" x14ac:dyDescent="0.3">
      <c r="A10" s="5"/>
      <c r="B10" s="6" t="s">
        <v>2</v>
      </c>
      <c r="C10" s="6" t="s">
        <v>5</v>
      </c>
      <c r="D10" s="5">
        <v>1.5</v>
      </c>
      <c r="E10" s="7">
        <v>37</v>
      </c>
      <c r="F10" s="8">
        <v>108.75</v>
      </c>
      <c r="G10" s="8">
        <v>11653</v>
      </c>
      <c r="H10" s="8">
        <v>1215</v>
      </c>
      <c r="I10" s="8">
        <v>360537</v>
      </c>
      <c r="J10" s="8">
        <v>12390</v>
      </c>
      <c r="K10" s="9">
        <f t="shared" si="0"/>
        <v>1.4490990990990991</v>
      </c>
      <c r="L10" s="10">
        <f t="shared" si="1"/>
        <v>372927</v>
      </c>
      <c r="M10" s="11">
        <f t="shared" si="2"/>
        <v>1.5780465616458048E-2</v>
      </c>
      <c r="N10" s="12">
        <f t="shared" si="3"/>
        <v>2.0328704822193129E-2</v>
      </c>
      <c r="O10" s="13">
        <f t="shared" si="4"/>
        <v>1.4660944591740442E-2</v>
      </c>
      <c r="P10" s="14">
        <f t="shared" si="5"/>
        <v>1.6923371676797208E-2</v>
      </c>
      <c r="Q10" s="15">
        <f t="shared" si="6"/>
        <v>2.5385057515195812E-2</v>
      </c>
      <c r="R10" s="12">
        <f t="shared" si="13"/>
        <v>1.3333342814419306E-2</v>
      </c>
      <c r="S10" s="13">
        <f t="shared" si="7"/>
        <v>1.3333342814419306E-2</v>
      </c>
      <c r="T10" s="16">
        <f t="shared" si="8"/>
        <v>1.3333342814419306E-2</v>
      </c>
      <c r="U10" s="46">
        <f t="shared" si="9"/>
        <v>40000.028443257921</v>
      </c>
      <c r="V10" s="49">
        <v>0.5</v>
      </c>
      <c r="W10" s="18">
        <f t="shared" si="10"/>
        <v>20000.014221628961</v>
      </c>
      <c r="X10" s="17">
        <f t="shared" si="11"/>
        <v>0.5</v>
      </c>
      <c r="Y10" s="50">
        <f t="shared" si="12"/>
        <v>20000.014221628961</v>
      </c>
      <c r="Z10" s="19"/>
      <c r="AA10" s="19"/>
      <c r="AB10" s="19"/>
    </row>
    <row r="11" spans="1:28" x14ac:dyDescent="0.3">
      <c r="A11" s="5"/>
      <c r="B11" s="6" t="s">
        <v>2</v>
      </c>
      <c r="C11" s="6" t="s">
        <v>6</v>
      </c>
      <c r="D11" s="5">
        <v>1.5</v>
      </c>
      <c r="E11" s="7">
        <v>24.5</v>
      </c>
      <c r="F11" s="8">
        <v>63.000000000000007</v>
      </c>
      <c r="G11" s="8">
        <v>4888</v>
      </c>
      <c r="H11" s="87">
        <v>1057</v>
      </c>
      <c r="I11" s="8">
        <v>122900</v>
      </c>
      <c r="J11" s="87">
        <v>15509</v>
      </c>
      <c r="K11" s="15">
        <f t="shared" si="0"/>
        <v>1.0110544217687074</v>
      </c>
      <c r="L11" s="51">
        <f t="shared" si="1"/>
        <v>138409</v>
      </c>
      <c r="M11" s="52">
        <f t="shared" si="2"/>
        <v>1.101022666359263E-2</v>
      </c>
      <c r="N11" s="12">
        <f t="shared" si="3"/>
        <v>7.5448431079941352E-3</v>
      </c>
      <c r="O11" s="13">
        <f t="shared" si="4"/>
        <v>8.4932368669392924E-3</v>
      </c>
      <c r="P11" s="14">
        <f t="shared" si="5"/>
        <v>9.0161022128420198E-3</v>
      </c>
      <c r="Q11" s="15">
        <f t="shared" si="6"/>
        <v>1.352415331926303E-2</v>
      </c>
      <c r="R11" s="12">
        <f t="shared" si="13"/>
        <v>7.1034770109367545E-3</v>
      </c>
      <c r="S11" s="13">
        <f t="shared" si="7"/>
        <v>7.1034770109367545E-3</v>
      </c>
      <c r="T11" s="16">
        <f t="shared" si="8"/>
        <v>7.1034770109367545E-3</v>
      </c>
      <c r="U11" s="46">
        <f t="shared" si="9"/>
        <v>21310.431032810262</v>
      </c>
      <c r="V11" s="49">
        <v>0.5</v>
      </c>
      <c r="W11" s="18">
        <f t="shared" si="10"/>
        <v>10655.215516405131</v>
      </c>
      <c r="X11" s="17">
        <f t="shared" si="11"/>
        <v>0.5</v>
      </c>
      <c r="Y11" s="50">
        <f t="shared" si="12"/>
        <v>10655.215516405131</v>
      </c>
      <c r="Z11" s="19"/>
      <c r="AA11" s="19"/>
      <c r="AB11" s="19"/>
    </row>
    <row r="12" spans="1:28" x14ac:dyDescent="0.3">
      <c r="A12" s="5"/>
      <c r="B12" s="6" t="s">
        <v>2</v>
      </c>
      <c r="C12" s="6" t="s">
        <v>7</v>
      </c>
      <c r="D12" s="5">
        <v>1.5</v>
      </c>
      <c r="E12" s="7">
        <v>23</v>
      </c>
      <c r="F12" s="8">
        <v>53.666666666666671</v>
      </c>
      <c r="G12" s="8">
        <v>5840</v>
      </c>
      <c r="H12" s="8">
        <v>623</v>
      </c>
      <c r="I12" s="8">
        <v>158930</v>
      </c>
      <c r="J12" s="8">
        <v>3631</v>
      </c>
      <c r="K12" s="9">
        <f t="shared" si="0"/>
        <v>1.1708333333333334</v>
      </c>
      <c r="L12" s="10">
        <f t="shared" si="1"/>
        <v>162561</v>
      </c>
      <c r="M12" s="11">
        <f t="shared" si="2"/>
        <v>1.2750194359210003E-2</v>
      </c>
      <c r="N12" s="12">
        <f t="shared" si="3"/>
        <v>8.8613980339330156E-3</v>
      </c>
      <c r="O12" s="13">
        <f t="shared" si="4"/>
        <v>7.2349795533186555E-3</v>
      </c>
      <c r="P12" s="14">
        <f t="shared" si="5"/>
        <v>9.615523982153892E-3</v>
      </c>
      <c r="Q12" s="15">
        <f t="shared" si="6"/>
        <v>1.4423285973230837E-2</v>
      </c>
      <c r="R12" s="12">
        <f t="shared" si="13"/>
        <v>7.5757408182499739E-3</v>
      </c>
      <c r="S12" s="13">
        <f t="shared" si="7"/>
        <v>7.5757408182499739E-3</v>
      </c>
      <c r="T12" s="16">
        <f t="shared" si="8"/>
        <v>7.5757408182499739E-3</v>
      </c>
      <c r="U12" s="46">
        <f t="shared" si="9"/>
        <v>22727.222454749921</v>
      </c>
      <c r="V12" s="49">
        <v>0.5</v>
      </c>
      <c r="W12" s="18">
        <f t="shared" si="10"/>
        <v>11363.61122737496</v>
      </c>
      <c r="X12" s="17">
        <f t="shared" si="11"/>
        <v>0.5</v>
      </c>
      <c r="Y12" s="50">
        <f t="shared" si="12"/>
        <v>11363.61122737496</v>
      </c>
      <c r="Z12" s="19"/>
      <c r="AA12" s="19"/>
      <c r="AB12" s="19"/>
    </row>
    <row r="13" spans="1:28" x14ac:dyDescent="0.3">
      <c r="A13" s="86"/>
      <c r="B13" s="6" t="s">
        <v>2</v>
      </c>
      <c r="C13" s="6" t="s">
        <v>8</v>
      </c>
      <c r="D13" s="5">
        <v>1.5</v>
      </c>
      <c r="E13" s="7">
        <v>78</v>
      </c>
      <c r="F13" s="8">
        <v>99</v>
      </c>
      <c r="G13" s="8">
        <v>23670</v>
      </c>
      <c r="H13" s="8">
        <v>2595</v>
      </c>
      <c r="I13" s="8">
        <v>683730</v>
      </c>
      <c r="J13" s="8">
        <v>17745</v>
      </c>
      <c r="K13" s="9">
        <f t="shared" si="0"/>
        <v>1.4030448717948718</v>
      </c>
      <c r="L13" s="10">
        <f t="shared" si="1"/>
        <v>701475</v>
      </c>
      <c r="M13" s="11">
        <f t="shared" si="2"/>
        <v>1.5278942186543057E-2</v>
      </c>
      <c r="N13" s="12">
        <f t="shared" si="3"/>
        <v>3.8238256321338829E-2</v>
      </c>
      <c r="O13" s="13">
        <f t="shared" si="4"/>
        <v>1.3346515076618886E-2</v>
      </c>
      <c r="P13" s="14">
        <f t="shared" si="5"/>
        <v>2.2287904528166924E-2</v>
      </c>
      <c r="Q13" s="15">
        <f t="shared" si="6"/>
        <v>3.3431856792250386E-2</v>
      </c>
      <c r="R13" s="12">
        <f t="shared" si="13"/>
        <v>1.7559873845738205E-2</v>
      </c>
      <c r="S13" s="13">
        <f t="shared" si="7"/>
        <v>1.7559873845738205E-2</v>
      </c>
      <c r="T13" s="16">
        <f t="shared" si="8"/>
        <v>1.7559873845738205E-2</v>
      </c>
      <c r="U13" s="46">
        <f t="shared" si="9"/>
        <v>52679.621537214618</v>
      </c>
      <c r="V13" s="49">
        <v>0.5</v>
      </c>
      <c r="W13" s="18">
        <f t="shared" si="10"/>
        <v>26339.810768607309</v>
      </c>
      <c r="X13" s="17">
        <f t="shared" si="11"/>
        <v>0.5</v>
      </c>
      <c r="Y13" s="50">
        <f t="shared" si="12"/>
        <v>26339.810768607309</v>
      </c>
      <c r="Z13" s="19"/>
      <c r="AA13" s="19"/>
      <c r="AB13" s="19"/>
    </row>
    <row r="14" spans="1:28" x14ac:dyDescent="0.3">
      <c r="A14" s="5"/>
      <c r="B14" s="6" t="s">
        <v>2</v>
      </c>
      <c r="C14" s="6" t="s">
        <v>9</v>
      </c>
      <c r="D14" s="5">
        <v>1.5</v>
      </c>
      <c r="E14" s="7">
        <v>39.5</v>
      </c>
      <c r="F14" s="8">
        <v>15</v>
      </c>
      <c r="G14" s="8">
        <v>17985</v>
      </c>
      <c r="H14" s="8">
        <v>280</v>
      </c>
      <c r="I14" s="8">
        <v>113130</v>
      </c>
      <c r="J14" s="8">
        <v>2090</v>
      </c>
      <c r="K14" s="9">
        <f t="shared" si="0"/>
        <v>1.9266877637130801</v>
      </c>
      <c r="L14" s="10">
        <f t="shared" si="1"/>
        <v>115220</v>
      </c>
      <c r="M14" s="11">
        <f t="shared" si="2"/>
        <v>2.0981332489839244E-2</v>
      </c>
      <c r="N14" s="12">
        <f t="shared" si="3"/>
        <v>6.2807824845427995E-3</v>
      </c>
      <c r="O14" s="13">
        <f t="shared" si="4"/>
        <v>2.0221992540331644E-3</v>
      </c>
      <c r="P14" s="14">
        <f t="shared" si="5"/>
        <v>9.7614380761384036E-3</v>
      </c>
      <c r="Q14" s="15">
        <f t="shared" si="6"/>
        <v>1.4642157114207605E-2</v>
      </c>
      <c r="R14" s="12">
        <f t="shared" si="13"/>
        <v>7.6907015171997165E-3</v>
      </c>
      <c r="S14" s="13">
        <f t="shared" si="7"/>
        <v>7.6907015171997165E-3</v>
      </c>
      <c r="T14" s="16">
        <f t="shared" si="8"/>
        <v>7.6907015171997165E-3</v>
      </c>
      <c r="U14" s="46">
        <f t="shared" si="9"/>
        <v>23072.10455159915</v>
      </c>
      <c r="V14" s="49">
        <v>0.5</v>
      </c>
      <c r="W14" s="18">
        <f t="shared" si="10"/>
        <v>11536.052275799575</v>
      </c>
      <c r="X14" s="17">
        <f t="shared" si="11"/>
        <v>0.5</v>
      </c>
      <c r="Y14" s="50">
        <f t="shared" si="12"/>
        <v>11536.052275799575</v>
      </c>
      <c r="Z14" s="19"/>
      <c r="AA14" s="19"/>
      <c r="AB14" s="19"/>
    </row>
    <row r="15" spans="1:28" x14ac:dyDescent="0.3">
      <c r="A15" s="5"/>
      <c r="B15" s="6" t="s">
        <v>2</v>
      </c>
      <c r="C15" s="6" t="s">
        <v>10</v>
      </c>
      <c r="D15" s="5">
        <v>1.5</v>
      </c>
      <c r="E15" s="7">
        <v>35</v>
      </c>
      <c r="F15" s="8">
        <v>61.5</v>
      </c>
      <c r="G15" s="8">
        <v>7560</v>
      </c>
      <c r="H15" s="8">
        <v>780</v>
      </c>
      <c r="I15" s="8">
        <v>176505</v>
      </c>
      <c r="J15" s="8">
        <v>5640</v>
      </c>
      <c r="K15" s="9">
        <f t="shared" si="0"/>
        <v>0.99285714285714288</v>
      </c>
      <c r="L15" s="10">
        <f t="shared" si="1"/>
        <v>182145</v>
      </c>
      <c r="M15" s="11">
        <f t="shared" si="2"/>
        <v>1.0812061103793739E-2</v>
      </c>
      <c r="N15" s="12">
        <f t="shared" si="3"/>
        <v>9.9289457181656673E-3</v>
      </c>
      <c r="O15" s="13">
        <f t="shared" si="4"/>
        <v>8.2910169415359742E-3</v>
      </c>
      <c r="P15" s="14">
        <f t="shared" si="5"/>
        <v>9.6773412544984613E-3</v>
      </c>
      <c r="Q15" s="15">
        <f t="shared" si="6"/>
        <v>1.4516011881747691E-2</v>
      </c>
      <c r="R15" s="12">
        <f t="shared" si="13"/>
        <v>7.6244445222023319E-3</v>
      </c>
      <c r="S15" s="13">
        <f t="shared" si="7"/>
        <v>7.6244445222023319E-3</v>
      </c>
      <c r="T15" s="16">
        <f t="shared" si="8"/>
        <v>7.6244445222023319E-3</v>
      </c>
      <c r="U15" s="46">
        <f t="shared" si="9"/>
        <v>22873.333566606994</v>
      </c>
      <c r="V15" s="49">
        <v>0.5</v>
      </c>
      <c r="W15" s="18">
        <f t="shared" si="10"/>
        <v>11436.666783303497</v>
      </c>
      <c r="X15" s="17">
        <f t="shared" si="11"/>
        <v>0.5</v>
      </c>
      <c r="Y15" s="50">
        <f t="shared" si="12"/>
        <v>11436.666783303497</v>
      </c>
      <c r="Z15" s="19"/>
      <c r="AA15" s="19"/>
      <c r="AB15" s="19"/>
    </row>
    <row r="16" spans="1:28" s="58" customFormat="1" x14ac:dyDescent="0.3">
      <c r="A16" s="5"/>
      <c r="B16" s="6" t="s">
        <v>91</v>
      </c>
      <c r="C16" s="6" t="s">
        <v>107</v>
      </c>
      <c r="D16" s="5">
        <v>2</v>
      </c>
      <c r="E16" s="7">
        <v>94</v>
      </c>
      <c r="F16" s="8">
        <v>12.375</v>
      </c>
      <c r="G16" s="8">
        <v>38852</v>
      </c>
      <c r="H16" s="8">
        <v>1375</v>
      </c>
      <c r="I16" s="8">
        <v>899290</v>
      </c>
      <c r="J16" s="8">
        <v>15750</v>
      </c>
      <c r="K16" s="9">
        <f t="shared" si="0"/>
        <v>1.7831117021276597</v>
      </c>
      <c r="L16" s="10">
        <f t="shared" si="1"/>
        <v>915040</v>
      </c>
      <c r="M16" s="11">
        <f t="shared" si="2"/>
        <v>1.9417811330655742E-2</v>
      </c>
      <c r="N16" s="12">
        <f t="shared" si="3"/>
        <v>4.9879944494497855E-2</v>
      </c>
      <c r="O16" s="13">
        <f t="shared" si="4"/>
        <v>1.6683143845773608E-3</v>
      </c>
      <c r="P16" s="14">
        <f t="shared" si="5"/>
        <v>2.3655356736576986E-2</v>
      </c>
      <c r="Q16" s="15">
        <f t="shared" si="6"/>
        <v>4.7310713473153972E-2</v>
      </c>
      <c r="R16" s="12">
        <f t="shared" si="13"/>
        <v>2.4849656580636759E-2</v>
      </c>
      <c r="S16" s="13">
        <f t="shared" si="7"/>
        <v>2.4849656580636759E-2</v>
      </c>
      <c r="T16" s="16">
        <f t="shared" si="8"/>
        <v>2.4849656580636759E-2</v>
      </c>
      <c r="U16" s="46">
        <f t="shared" si="9"/>
        <v>74548.969741910274</v>
      </c>
      <c r="V16" s="49">
        <v>0</v>
      </c>
      <c r="W16" s="18">
        <f t="shared" si="10"/>
        <v>0</v>
      </c>
      <c r="X16" s="17">
        <f t="shared" si="11"/>
        <v>1</v>
      </c>
      <c r="Y16" s="50">
        <f t="shared" si="12"/>
        <v>74548.969741910274</v>
      </c>
      <c r="Z16" s="19"/>
      <c r="AA16" s="19"/>
      <c r="AB16" s="19"/>
    </row>
    <row r="17" spans="1:28" s="58" customFormat="1" x14ac:dyDescent="0.3">
      <c r="A17" s="5"/>
      <c r="B17" s="6" t="s">
        <v>91</v>
      </c>
      <c r="C17" s="6" t="s">
        <v>146</v>
      </c>
      <c r="D17" s="5">
        <v>2</v>
      </c>
      <c r="E17" s="7">
        <v>9</v>
      </c>
      <c r="F17" s="8">
        <v>95.516666666666666</v>
      </c>
      <c r="G17" s="8">
        <v>855</v>
      </c>
      <c r="H17" s="8">
        <v>195</v>
      </c>
      <c r="I17" s="8">
        <v>27475</v>
      </c>
      <c r="J17" s="8">
        <v>330</v>
      </c>
      <c r="K17" s="9">
        <f t="shared" si="0"/>
        <v>0.4861111111111111</v>
      </c>
      <c r="L17" s="10">
        <f t="shared" si="1"/>
        <v>27805</v>
      </c>
      <c r="M17" s="11">
        <f t="shared" si="2"/>
        <v>5.2936750008582452E-3</v>
      </c>
      <c r="N17" s="12">
        <f t="shared" si="3"/>
        <v>1.5156844035993102E-3</v>
      </c>
      <c r="O17" s="13">
        <f t="shared" si="4"/>
        <v>1.2876915472071183E-2</v>
      </c>
      <c r="P17" s="14">
        <f t="shared" si="5"/>
        <v>6.5620916255095798E-3</v>
      </c>
      <c r="Q17" s="15">
        <f t="shared" si="6"/>
        <v>1.312418325101916E-2</v>
      </c>
      <c r="R17" s="12">
        <f t="shared" si="13"/>
        <v>6.8933952322285576E-3</v>
      </c>
      <c r="S17" s="13">
        <f t="shared" si="7"/>
        <v>6.8933952322285576E-3</v>
      </c>
      <c r="T17" s="16">
        <f t="shared" si="8"/>
        <v>6.8933952322285576E-3</v>
      </c>
      <c r="U17" s="46">
        <f t="shared" si="9"/>
        <v>20680.185696685672</v>
      </c>
      <c r="V17" s="49">
        <v>0.5</v>
      </c>
      <c r="W17" s="18">
        <f t="shared" si="10"/>
        <v>10340.092848342836</v>
      </c>
      <c r="X17" s="17">
        <f t="shared" si="11"/>
        <v>0.5</v>
      </c>
      <c r="Y17" s="50">
        <f t="shared" si="12"/>
        <v>10340.092848342836</v>
      </c>
      <c r="Z17" s="19"/>
      <c r="AA17" s="19"/>
      <c r="AB17" s="19"/>
    </row>
    <row r="18" spans="1:28" s="58" customFormat="1" x14ac:dyDescent="0.3">
      <c r="A18" s="5"/>
      <c r="B18" s="6" t="s">
        <v>91</v>
      </c>
      <c r="C18" s="6" t="s">
        <v>147</v>
      </c>
      <c r="D18" s="5">
        <v>2</v>
      </c>
      <c r="E18" s="7">
        <v>22</v>
      </c>
      <c r="F18" s="8">
        <v>102.7</v>
      </c>
      <c r="G18" s="8">
        <v>3223</v>
      </c>
      <c r="H18" s="8">
        <v>70</v>
      </c>
      <c r="I18" s="8">
        <v>51571</v>
      </c>
      <c r="J18" s="8">
        <v>580</v>
      </c>
      <c r="K18" s="9">
        <f t="shared" si="0"/>
        <v>0.62367424242424241</v>
      </c>
      <c r="L18" s="10">
        <f t="shared" si="1"/>
        <v>52151</v>
      </c>
      <c r="M18" s="11">
        <f t="shared" si="2"/>
        <v>6.7917162770751438E-3</v>
      </c>
      <c r="N18" s="12">
        <f t="shared" si="3"/>
        <v>2.8428145057402491E-3</v>
      </c>
      <c r="O18" s="13">
        <f t="shared" si="4"/>
        <v>1.3845324225947066E-2</v>
      </c>
      <c r="P18" s="14">
        <f t="shared" si="5"/>
        <v>7.8266183362541517E-3</v>
      </c>
      <c r="Q18" s="15">
        <f t="shared" si="6"/>
        <v>1.5653236672508303E-2</v>
      </c>
      <c r="R18" s="12">
        <f t="shared" si="13"/>
        <v>8.2217647363949046E-3</v>
      </c>
      <c r="S18" s="13">
        <f t="shared" si="7"/>
        <v>8.2217647363949046E-3</v>
      </c>
      <c r="T18" s="16">
        <f t="shared" si="8"/>
        <v>8.2217647363949046E-3</v>
      </c>
      <c r="U18" s="46">
        <f t="shared" si="9"/>
        <v>24665.294209184714</v>
      </c>
      <c r="V18" s="49">
        <v>0.5</v>
      </c>
      <c r="W18" s="18">
        <f t="shared" si="10"/>
        <v>12332.647104592357</v>
      </c>
      <c r="X18" s="17">
        <f t="shared" si="11"/>
        <v>0.5</v>
      </c>
      <c r="Y18" s="50">
        <f t="shared" si="12"/>
        <v>12332.647104592357</v>
      </c>
      <c r="Z18" s="19"/>
      <c r="AA18" s="19"/>
      <c r="AB18" s="19"/>
    </row>
    <row r="19" spans="1:28" s="58" customFormat="1" x14ac:dyDescent="0.3">
      <c r="A19" s="59"/>
      <c r="B19" s="6" t="s">
        <v>91</v>
      </c>
      <c r="C19" s="6" t="s">
        <v>148</v>
      </c>
      <c r="D19" s="5">
        <v>2</v>
      </c>
      <c r="E19" s="7">
        <v>17.5</v>
      </c>
      <c r="F19" s="8">
        <v>84.916666666666671</v>
      </c>
      <c r="G19" s="8">
        <v>2381</v>
      </c>
      <c r="H19" s="8">
        <v>284</v>
      </c>
      <c r="I19" s="8">
        <v>62015</v>
      </c>
      <c r="J19" s="8">
        <v>4201</v>
      </c>
      <c r="K19" s="9">
        <f t="shared" si="0"/>
        <v>0.63452380952380949</v>
      </c>
      <c r="L19" s="10">
        <f t="shared" si="1"/>
        <v>66216</v>
      </c>
      <c r="M19" s="11">
        <f t="shared" si="2"/>
        <v>6.9098663888753752E-3</v>
      </c>
      <c r="N19" s="12">
        <f t="shared" si="3"/>
        <v>3.6095147803895675E-3</v>
      </c>
      <c r="O19" s="13">
        <f t="shared" si="4"/>
        <v>1.1447894665887748E-2</v>
      </c>
      <c r="P19" s="14">
        <f t="shared" si="5"/>
        <v>7.3224252783842302E-3</v>
      </c>
      <c r="Q19" s="15">
        <f t="shared" si="6"/>
        <v>1.464485055676846E-2</v>
      </c>
      <c r="R19" s="12">
        <f t="shared" si="13"/>
        <v>7.6921162310719755E-3</v>
      </c>
      <c r="S19" s="13">
        <f t="shared" si="7"/>
        <v>7.6921162310719755E-3</v>
      </c>
      <c r="T19" s="16">
        <f t="shared" si="8"/>
        <v>7.6921162310719755E-3</v>
      </c>
      <c r="U19" s="46">
        <f t="shared" si="9"/>
        <v>23076.348693215925</v>
      </c>
      <c r="V19" s="49">
        <v>0.5</v>
      </c>
      <c r="W19" s="18">
        <f t="shared" si="10"/>
        <v>11538.174346607962</v>
      </c>
      <c r="X19" s="17">
        <f t="shared" si="11"/>
        <v>0.5</v>
      </c>
      <c r="Y19" s="50">
        <f t="shared" si="12"/>
        <v>11538.174346607962</v>
      </c>
      <c r="Z19" s="19"/>
      <c r="AA19" s="19"/>
      <c r="AB19" s="19"/>
    </row>
    <row r="20" spans="1:28" s="58" customFormat="1" x14ac:dyDescent="0.3">
      <c r="A20" s="5"/>
      <c r="B20" s="6" t="s">
        <v>91</v>
      </c>
      <c r="C20" s="6" t="s">
        <v>149</v>
      </c>
      <c r="D20" s="5">
        <v>2</v>
      </c>
      <c r="E20" s="7">
        <v>23</v>
      </c>
      <c r="F20" s="8">
        <v>38.716666666666661</v>
      </c>
      <c r="G20" s="8">
        <v>2698</v>
      </c>
      <c r="H20" s="8">
        <v>30</v>
      </c>
      <c r="I20" s="8">
        <v>61720</v>
      </c>
      <c r="J20" s="8">
        <v>480</v>
      </c>
      <c r="K20" s="9">
        <f t="shared" si="0"/>
        <v>0.49420289855072463</v>
      </c>
      <c r="L20" s="10">
        <f t="shared" si="1"/>
        <v>62200</v>
      </c>
      <c r="M20" s="11">
        <f t="shared" si="2"/>
        <v>5.3817933176427179E-3</v>
      </c>
      <c r="N20" s="12">
        <f t="shared" si="3"/>
        <v>3.3905977307634276E-3</v>
      </c>
      <c r="O20" s="13">
        <f t="shared" si="4"/>
        <v>5.2195209634656008E-3</v>
      </c>
      <c r="P20" s="14">
        <f t="shared" si="5"/>
        <v>4.6639706706239148E-3</v>
      </c>
      <c r="Q20" s="15">
        <f t="shared" si="6"/>
        <v>9.3279413412478297E-3</v>
      </c>
      <c r="R20" s="12">
        <f t="shared" si="13"/>
        <v>4.8994428939623446E-3</v>
      </c>
      <c r="S20" s="13">
        <f t="shared" si="7"/>
        <v>4.8994428939623446E-3</v>
      </c>
      <c r="T20" s="16">
        <f t="shared" si="8"/>
        <v>4.8994428939623446E-3</v>
      </c>
      <c r="U20" s="46">
        <f t="shared" si="9"/>
        <v>14698.328681887035</v>
      </c>
      <c r="V20" s="17">
        <v>0.5</v>
      </c>
      <c r="W20" s="18">
        <f t="shared" si="10"/>
        <v>7349.1643409435173</v>
      </c>
      <c r="X20" s="17">
        <f t="shared" si="11"/>
        <v>0.5</v>
      </c>
      <c r="Y20" s="50">
        <f t="shared" si="12"/>
        <v>7349.1643409435173</v>
      </c>
      <c r="Z20" s="19"/>
      <c r="AA20" s="19"/>
      <c r="AB20" s="19"/>
    </row>
    <row r="21" spans="1:28" s="58" customFormat="1" x14ac:dyDescent="0.3">
      <c r="A21" s="5"/>
      <c r="B21" s="6" t="s">
        <v>91</v>
      </c>
      <c r="C21" s="6" t="s">
        <v>150</v>
      </c>
      <c r="D21" s="5">
        <v>2</v>
      </c>
      <c r="E21" s="7">
        <v>10</v>
      </c>
      <c r="F21" s="8">
        <v>51.408333333333331</v>
      </c>
      <c r="G21" s="8">
        <v>1421</v>
      </c>
      <c r="H21" s="8">
        <v>55</v>
      </c>
      <c r="I21" s="8">
        <v>23469</v>
      </c>
      <c r="J21" s="8">
        <v>655</v>
      </c>
      <c r="K21" s="9">
        <f t="shared" si="0"/>
        <v>0.61499999999999999</v>
      </c>
      <c r="L21" s="10">
        <f t="shared" si="1"/>
        <v>24124</v>
      </c>
      <c r="M21" s="11">
        <f t="shared" si="2"/>
        <v>6.6972551153715179E-3</v>
      </c>
      <c r="N21" s="12">
        <f t="shared" si="3"/>
        <v>1.3150286118478606E-3</v>
      </c>
      <c r="O21" s="13">
        <f t="shared" si="4"/>
        <v>6.9305262211836619E-3</v>
      </c>
      <c r="P21" s="14">
        <f t="shared" si="5"/>
        <v>4.9809366494676802E-3</v>
      </c>
      <c r="Q21" s="15">
        <f t="shared" si="6"/>
        <v>9.9618732989353604E-3</v>
      </c>
      <c r="R21" s="12">
        <f t="shared" si="13"/>
        <v>5.2324116929419835E-3</v>
      </c>
      <c r="S21" s="13">
        <f t="shared" si="7"/>
        <v>5.2324116929419835E-3</v>
      </c>
      <c r="T21" s="16">
        <f t="shared" si="8"/>
        <v>5.2324116929419835E-3</v>
      </c>
      <c r="U21" s="46">
        <f t="shared" si="9"/>
        <v>15697.23507882595</v>
      </c>
      <c r="V21" s="17">
        <v>0.5</v>
      </c>
      <c r="W21" s="18">
        <f t="shared" si="10"/>
        <v>7848.617539412975</v>
      </c>
      <c r="X21" s="17">
        <f t="shared" si="11"/>
        <v>0.5</v>
      </c>
      <c r="Y21" s="50">
        <f t="shared" si="12"/>
        <v>7848.617539412975</v>
      </c>
      <c r="Z21" s="19"/>
      <c r="AA21" s="19"/>
      <c r="AB21" s="19"/>
    </row>
    <row r="22" spans="1:28" s="58" customFormat="1" x14ac:dyDescent="0.3">
      <c r="A22" s="59"/>
      <c r="B22" s="6" t="s">
        <v>108</v>
      </c>
      <c r="C22" s="6" t="s">
        <v>11</v>
      </c>
      <c r="D22" s="5">
        <v>2</v>
      </c>
      <c r="E22" s="7">
        <v>22</v>
      </c>
      <c r="F22" s="8">
        <v>50.616666666666667</v>
      </c>
      <c r="G22" s="8">
        <v>4503</v>
      </c>
      <c r="H22" s="8">
        <v>323</v>
      </c>
      <c r="I22" s="8">
        <v>170899</v>
      </c>
      <c r="J22" s="8">
        <v>2740</v>
      </c>
      <c r="K22" s="9">
        <f t="shared" si="0"/>
        <v>0.91401515151515156</v>
      </c>
      <c r="L22" s="10">
        <f t="shared" si="1"/>
        <v>173639</v>
      </c>
      <c r="M22" s="11">
        <f t="shared" si="2"/>
        <v>9.9534839821332054E-3</v>
      </c>
      <c r="N22" s="12">
        <f t="shared" si="3"/>
        <v>9.4652733018011376E-3</v>
      </c>
      <c r="O22" s="13">
        <f t="shared" si="4"/>
        <v>6.8237990383319116E-3</v>
      </c>
      <c r="P22" s="14">
        <f t="shared" si="5"/>
        <v>8.7475187740887524E-3</v>
      </c>
      <c r="Q22" s="15">
        <f t="shared" si="6"/>
        <v>1.7495037548177505E-2</v>
      </c>
      <c r="R22" s="12">
        <f t="shared" si="13"/>
        <v>9.1891591358952713E-3</v>
      </c>
      <c r="S22" s="13">
        <f t="shared" si="7"/>
        <v>9.1891591358952713E-3</v>
      </c>
      <c r="T22" s="16">
        <f t="shared" si="8"/>
        <v>9.1891591358952713E-3</v>
      </c>
      <c r="U22" s="46">
        <f t="shared" si="9"/>
        <v>27567.477407685812</v>
      </c>
      <c r="V22" s="17">
        <v>0.5</v>
      </c>
      <c r="W22" s="18">
        <f t="shared" si="10"/>
        <v>13783.738703842906</v>
      </c>
      <c r="X22" s="17">
        <f t="shared" si="11"/>
        <v>0.5</v>
      </c>
      <c r="Y22" s="50">
        <f t="shared" si="12"/>
        <v>13783.738703842906</v>
      </c>
      <c r="Z22" s="19"/>
      <c r="AA22" s="19"/>
      <c r="AB22" s="19"/>
    </row>
    <row r="23" spans="1:28" s="58" customFormat="1" x14ac:dyDescent="0.3">
      <c r="A23" s="5"/>
      <c r="B23" s="6" t="s">
        <v>108</v>
      </c>
      <c r="C23" s="6" t="s">
        <v>12</v>
      </c>
      <c r="D23" s="5">
        <v>2</v>
      </c>
      <c r="E23" s="7">
        <v>18</v>
      </c>
      <c r="F23" s="8">
        <v>95.82499999999996</v>
      </c>
      <c r="G23" s="8">
        <v>2616</v>
      </c>
      <c r="H23" s="8">
        <v>1728</v>
      </c>
      <c r="I23" s="8">
        <v>96787</v>
      </c>
      <c r="J23" s="8">
        <v>15497</v>
      </c>
      <c r="K23" s="9">
        <f t="shared" si="0"/>
        <v>1.0055555555555555</v>
      </c>
      <c r="L23" s="10">
        <f t="shared" si="1"/>
        <v>112284</v>
      </c>
      <c r="M23" s="11">
        <f t="shared" si="2"/>
        <v>1.0950344858918199E-2</v>
      </c>
      <c r="N23" s="12">
        <f t="shared" si="3"/>
        <v>6.1207375498559596E-3</v>
      </c>
      <c r="O23" s="13">
        <f t="shared" si="4"/>
        <v>1.291848290118186E-2</v>
      </c>
      <c r="P23" s="14">
        <f t="shared" si="5"/>
        <v>9.9965217699853389E-3</v>
      </c>
      <c r="Q23" s="15">
        <f t="shared" si="6"/>
        <v>1.9993043539970678E-2</v>
      </c>
      <c r="R23" s="12">
        <f t="shared" si="13"/>
        <v>1.050122117164658E-2</v>
      </c>
      <c r="S23" s="13">
        <f t="shared" si="7"/>
        <v>1.050122117164658E-2</v>
      </c>
      <c r="T23" s="16">
        <f t="shared" si="8"/>
        <v>1.050122117164658E-2</v>
      </c>
      <c r="U23" s="46">
        <f t="shared" si="9"/>
        <v>31503.663514939741</v>
      </c>
      <c r="V23" s="17">
        <v>0.5</v>
      </c>
      <c r="W23" s="18">
        <f t="shared" si="10"/>
        <v>15751.83175746987</v>
      </c>
      <c r="X23" s="17">
        <f t="shared" si="11"/>
        <v>0.5</v>
      </c>
      <c r="Y23" s="50">
        <f t="shared" si="12"/>
        <v>15751.83175746987</v>
      </c>
      <c r="Z23" s="19"/>
      <c r="AA23" s="19"/>
      <c r="AB23" s="19"/>
    </row>
    <row r="24" spans="1:28" s="58" customFormat="1" x14ac:dyDescent="0.3">
      <c r="A24" s="5"/>
      <c r="B24" s="6" t="s">
        <v>108</v>
      </c>
      <c r="C24" s="6" t="s">
        <v>13</v>
      </c>
      <c r="D24" s="5">
        <v>2</v>
      </c>
      <c r="E24" s="7">
        <v>19</v>
      </c>
      <c r="F24" s="8">
        <v>87.399999999999963</v>
      </c>
      <c r="G24" s="8">
        <v>4215</v>
      </c>
      <c r="H24" s="8">
        <v>3595</v>
      </c>
      <c r="I24" s="8">
        <v>166969</v>
      </c>
      <c r="J24" s="8">
        <v>11610</v>
      </c>
      <c r="K24" s="9">
        <f t="shared" si="0"/>
        <v>1.7127192982456141</v>
      </c>
      <c r="L24" s="10">
        <f t="shared" si="1"/>
        <v>178579</v>
      </c>
      <c r="M24" s="11">
        <f t="shared" si="2"/>
        <v>1.8651248912798301E-2</v>
      </c>
      <c r="N24" s="12">
        <f t="shared" si="3"/>
        <v>9.7345587164309015E-3</v>
      </c>
      <c r="O24" s="13">
        <f t="shared" si="4"/>
        <v>1.1782680986833233E-2</v>
      </c>
      <c r="P24" s="14">
        <f t="shared" si="5"/>
        <v>1.3389496205354146E-2</v>
      </c>
      <c r="Q24" s="15">
        <f t="shared" si="6"/>
        <v>2.6778992410708292E-2</v>
      </c>
      <c r="R24" s="12">
        <f t="shared" si="13"/>
        <v>1.4065498406807622E-2</v>
      </c>
      <c r="S24" s="13">
        <f t="shared" si="7"/>
        <v>1.4065498406807622E-2</v>
      </c>
      <c r="T24" s="16">
        <f t="shared" si="8"/>
        <v>1.4065498406807622E-2</v>
      </c>
      <c r="U24" s="46">
        <f t="shared" si="9"/>
        <v>42196.495220422861</v>
      </c>
      <c r="V24" s="17">
        <v>0.5</v>
      </c>
      <c r="W24" s="18">
        <f t="shared" si="10"/>
        <v>21098.247610211431</v>
      </c>
      <c r="X24" s="17">
        <f t="shared" si="11"/>
        <v>0.5</v>
      </c>
      <c r="Y24" s="50">
        <f t="shared" si="12"/>
        <v>21098.247610211431</v>
      </c>
      <c r="Z24" s="19"/>
      <c r="AA24" s="19"/>
      <c r="AB24" s="19"/>
    </row>
    <row r="25" spans="1:28" s="58" customFormat="1" x14ac:dyDescent="0.3">
      <c r="A25" s="5"/>
      <c r="B25" s="6" t="s">
        <v>108</v>
      </c>
      <c r="C25" s="6" t="s">
        <v>14</v>
      </c>
      <c r="D25" s="5">
        <v>2</v>
      </c>
      <c r="E25" s="7">
        <v>24</v>
      </c>
      <c r="F25" s="8">
        <v>204.5333333333335</v>
      </c>
      <c r="G25" s="8">
        <v>4130</v>
      </c>
      <c r="H25" s="8">
        <v>4240</v>
      </c>
      <c r="I25" s="8">
        <v>131573</v>
      </c>
      <c r="J25" s="8">
        <v>26915</v>
      </c>
      <c r="K25" s="9">
        <f t="shared" si="0"/>
        <v>1.453125</v>
      </c>
      <c r="L25" s="10">
        <f t="shared" si="1"/>
        <v>158488</v>
      </c>
      <c r="M25" s="11">
        <f t="shared" si="2"/>
        <v>1.5824307056136969E-2</v>
      </c>
      <c r="N25" s="12">
        <f t="shared" si="3"/>
        <v>8.6393738449073009E-3</v>
      </c>
      <c r="O25" s="13">
        <f t="shared" si="4"/>
        <v>2.757381027277224E-2</v>
      </c>
      <c r="P25" s="14">
        <f t="shared" si="5"/>
        <v>1.734583039127217E-2</v>
      </c>
      <c r="Q25" s="15">
        <f t="shared" si="6"/>
        <v>3.4691660782544341E-2</v>
      </c>
      <c r="R25" s="12">
        <f t="shared" si="13"/>
        <v>1.8221578018419615E-2</v>
      </c>
      <c r="S25" s="13">
        <f t="shared" si="7"/>
        <v>1.8221578018419615E-2</v>
      </c>
      <c r="T25" s="16">
        <f t="shared" si="8"/>
        <v>1.8221578018419615E-2</v>
      </c>
      <c r="U25" s="46">
        <f t="shared" si="9"/>
        <v>54664.734055258843</v>
      </c>
      <c r="V25" s="17">
        <v>0.5</v>
      </c>
      <c r="W25" s="18">
        <f t="shared" si="10"/>
        <v>27332.367027629422</v>
      </c>
      <c r="X25" s="17">
        <f t="shared" si="11"/>
        <v>0.5</v>
      </c>
      <c r="Y25" s="50">
        <f t="shared" si="12"/>
        <v>27332.367027629422</v>
      </c>
      <c r="Z25" s="19"/>
      <c r="AA25" s="19"/>
      <c r="AB25" s="19"/>
    </row>
    <row r="26" spans="1:28" s="58" customFormat="1" x14ac:dyDescent="0.3">
      <c r="A26" s="5"/>
      <c r="B26" s="6" t="s">
        <v>108</v>
      </c>
      <c r="C26" s="6" t="s">
        <v>15</v>
      </c>
      <c r="D26" s="5">
        <v>2</v>
      </c>
      <c r="E26" s="7">
        <v>22</v>
      </c>
      <c r="F26" s="8">
        <v>173.00000000000003</v>
      </c>
      <c r="G26" s="8">
        <v>3752</v>
      </c>
      <c r="H26" s="8">
        <v>3255</v>
      </c>
      <c r="I26" s="8">
        <v>132581</v>
      </c>
      <c r="J26" s="8">
        <v>16035</v>
      </c>
      <c r="K26" s="9">
        <f t="shared" si="0"/>
        <v>1.3270833333333334</v>
      </c>
      <c r="L26" s="10">
        <f t="shared" si="1"/>
        <v>148616</v>
      </c>
      <c r="M26" s="11">
        <f t="shared" si="2"/>
        <v>1.4451732752343011E-2</v>
      </c>
      <c r="N26" s="12">
        <f t="shared" si="3"/>
        <v>8.1012391053880625E-3</v>
      </c>
      <c r="O26" s="13">
        <f t="shared" si="4"/>
        <v>2.33226980631825E-2</v>
      </c>
      <c r="P26" s="14">
        <f t="shared" si="5"/>
        <v>1.5291889973637859E-2</v>
      </c>
      <c r="Q26" s="15">
        <f t="shared" si="6"/>
        <v>3.0583779947275718E-2</v>
      </c>
      <c r="R26" s="12">
        <f t="shared" si="13"/>
        <v>1.606393928214208E-2</v>
      </c>
      <c r="S26" s="13">
        <f t="shared" si="7"/>
        <v>1.606393928214208E-2</v>
      </c>
      <c r="T26" s="16">
        <f t="shared" si="8"/>
        <v>1.606393928214208E-2</v>
      </c>
      <c r="U26" s="46">
        <f t="shared" si="9"/>
        <v>48191.817846426238</v>
      </c>
      <c r="V26" s="17">
        <v>0.5</v>
      </c>
      <c r="W26" s="18">
        <f t="shared" si="10"/>
        <v>24095.908923213119</v>
      </c>
      <c r="X26" s="17">
        <f t="shared" si="11"/>
        <v>0.5</v>
      </c>
      <c r="Y26" s="50">
        <f t="shared" si="12"/>
        <v>24095.908923213119</v>
      </c>
      <c r="Z26" s="19"/>
      <c r="AA26" s="19"/>
      <c r="AB26" s="19"/>
    </row>
    <row r="27" spans="1:28" s="58" customFormat="1" x14ac:dyDescent="0.3">
      <c r="A27" s="59"/>
      <c r="B27" s="6" t="s">
        <v>108</v>
      </c>
      <c r="C27" s="6" t="s">
        <v>16</v>
      </c>
      <c r="D27" s="5">
        <v>2</v>
      </c>
      <c r="E27" s="7">
        <v>18</v>
      </c>
      <c r="F27" s="8">
        <v>89.999999999999972</v>
      </c>
      <c r="G27" s="8">
        <v>2890</v>
      </c>
      <c r="H27" s="8">
        <v>1439</v>
      </c>
      <c r="I27" s="8">
        <v>89967</v>
      </c>
      <c r="J27" s="8">
        <v>12471</v>
      </c>
      <c r="K27" s="9">
        <f t="shared" si="0"/>
        <v>1.0020833333333334</v>
      </c>
      <c r="L27" s="10">
        <f t="shared" si="1"/>
        <v>102438</v>
      </c>
      <c r="M27" s="11">
        <f t="shared" si="2"/>
        <v>1.0912532894626356E-2</v>
      </c>
      <c r="N27" s="12">
        <f t="shared" si="3"/>
        <v>5.5840201019926681E-3</v>
      </c>
      <c r="O27" s="13">
        <f t="shared" si="4"/>
        <v>1.2133195524198982E-2</v>
      </c>
      <c r="P27" s="14">
        <f t="shared" si="5"/>
        <v>9.5432495069393362E-3</v>
      </c>
      <c r="Q27" s="15">
        <f t="shared" si="6"/>
        <v>1.9086499013878672E-2</v>
      </c>
      <c r="R27" s="12">
        <f t="shared" si="13"/>
        <v>1.0025064324821064E-2</v>
      </c>
      <c r="S27" s="13">
        <f t="shared" si="7"/>
        <v>1.0025064324821064E-2</v>
      </c>
      <c r="T27" s="16">
        <f t="shared" si="8"/>
        <v>1.0025064324821064E-2</v>
      </c>
      <c r="U27" s="46">
        <f t="shared" si="9"/>
        <v>30075.192974463193</v>
      </c>
      <c r="V27" s="17">
        <v>0.5</v>
      </c>
      <c r="W27" s="18">
        <f t="shared" si="10"/>
        <v>15037.596487231596</v>
      </c>
      <c r="X27" s="17">
        <f t="shared" si="11"/>
        <v>0.5</v>
      </c>
      <c r="Y27" s="50">
        <f t="shared" si="12"/>
        <v>15037.596487231596</v>
      </c>
      <c r="Z27" s="19"/>
      <c r="AA27" s="19"/>
      <c r="AB27" s="19"/>
    </row>
    <row r="28" spans="1:28" s="58" customFormat="1" x14ac:dyDescent="0.3">
      <c r="A28" s="5"/>
      <c r="B28" s="6" t="s">
        <v>108</v>
      </c>
      <c r="C28" s="6" t="s">
        <v>17</v>
      </c>
      <c r="D28" s="5">
        <v>2</v>
      </c>
      <c r="E28" s="7">
        <v>18.5</v>
      </c>
      <c r="F28" s="8">
        <v>43.458333333333336</v>
      </c>
      <c r="G28" s="8">
        <v>4412</v>
      </c>
      <c r="H28" s="8">
        <v>275</v>
      </c>
      <c r="I28" s="8">
        <v>155472</v>
      </c>
      <c r="J28" s="8">
        <v>2955</v>
      </c>
      <c r="K28" s="9">
        <f t="shared" si="0"/>
        <v>1.0556306306306307</v>
      </c>
      <c r="L28" s="10">
        <f t="shared" si="1"/>
        <v>158427</v>
      </c>
      <c r="M28" s="11">
        <f t="shared" si="2"/>
        <v>1.1495654700705451E-2</v>
      </c>
      <c r="N28" s="12">
        <f t="shared" si="3"/>
        <v>8.6360486606375814E-3</v>
      </c>
      <c r="O28" s="13">
        <f t="shared" si="4"/>
        <v>5.8587606165460852E-3</v>
      </c>
      <c r="P28" s="14">
        <f t="shared" si="5"/>
        <v>8.6634879926297068E-3</v>
      </c>
      <c r="Q28" s="15">
        <f t="shared" si="6"/>
        <v>1.7326975985259414E-2</v>
      </c>
      <c r="R28" s="12">
        <f t="shared" si="13"/>
        <v>9.1008858502833467E-3</v>
      </c>
      <c r="S28" s="13">
        <f t="shared" si="7"/>
        <v>9.1008858502833467E-3</v>
      </c>
      <c r="T28" s="16">
        <f t="shared" si="8"/>
        <v>9.1008858502833467E-3</v>
      </c>
      <c r="U28" s="46">
        <f t="shared" si="9"/>
        <v>27302.657550850039</v>
      </c>
      <c r="V28" s="17">
        <v>0.5</v>
      </c>
      <c r="W28" s="18">
        <f t="shared" si="10"/>
        <v>13651.32877542502</v>
      </c>
      <c r="X28" s="17">
        <f t="shared" si="11"/>
        <v>0.5</v>
      </c>
      <c r="Y28" s="50">
        <f t="shared" si="12"/>
        <v>13651.32877542502</v>
      </c>
      <c r="Z28" s="19"/>
      <c r="AA28" s="19"/>
      <c r="AB28" s="19"/>
    </row>
    <row r="29" spans="1:28" s="58" customFormat="1" x14ac:dyDescent="0.3">
      <c r="A29" s="59"/>
      <c r="B29" s="6" t="s">
        <v>108</v>
      </c>
      <c r="C29" s="6" t="s">
        <v>18</v>
      </c>
      <c r="D29" s="5">
        <v>2</v>
      </c>
      <c r="E29" s="7">
        <v>15</v>
      </c>
      <c r="F29" s="8">
        <v>118.74999999999996</v>
      </c>
      <c r="G29" s="8">
        <v>2193</v>
      </c>
      <c r="H29" s="8">
        <v>2452</v>
      </c>
      <c r="I29" s="8">
        <v>79880</v>
      </c>
      <c r="J29" s="8">
        <v>18578</v>
      </c>
      <c r="K29" s="9">
        <f t="shared" si="0"/>
        <v>1.2902777777777779</v>
      </c>
      <c r="L29" s="10">
        <f t="shared" si="1"/>
        <v>98458</v>
      </c>
      <c r="M29" s="11">
        <f t="shared" si="2"/>
        <v>1.4050925930849459E-2</v>
      </c>
      <c r="N29" s="12">
        <f t="shared" si="3"/>
        <v>5.367065456197838E-3</v>
      </c>
      <c r="O29" s="13">
        <f t="shared" si="4"/>
        <v>1.6009077427762548E-2</v>
      </c>
      <c r="P29" s="14">
        <f t="shared" si="5"/>
        <v>1.1809022938269948E-2</v>
      </c>
      <c r="Q29" s="15">
        <f t="shared" si="6"/>
        <v>2.3618045876539897E-2</v>
      </c>
      <c r="R29" s="12">
        <f t="shared" si="13"/>
        <v>1.2405230994260353E-2</v>
      </c>
      <c r="S29" s="13">
        <f t="shared" si="7"/>
        <v>1.2405230994260353E-2</v>
      </c>
      <c r="T29" s="16">
        <f t="shared" si="8"/>
        <v>1.2405230994260353E-2</v>
      </c>
      <c r="U29" s="46">
        <f t="shared" si="9"/>
        <v>37215.69298278106</v>
      </c>
      <c r="V29" s="17">
        <v>0.5</v>
      </c>
      <c r="W29" s="18">
        <f t="shared" si="10"/>
        <v>18607.84649139053</v>
      </c>
      <c r="X29" s="17">
        <f t="shared" si="11"/>
        <v>0.5</v>
      </c>
      <c r="Y29" s="50">
        <f t="shared" si="12"/>
        <v>18607.84649139053</v>
      </c>
      <c r="Z29" s="19"/>
      <c r="AA29" s="19"/>
      <c r="AB29" s="19"/>
    </row>
    <row r="30" spans="1:28" s="58" customFormat="1" x14ac:dyDescent="0.3">
      <c r="A30" s="5"/>
      <c r="B30" s="6" t="s">
        <v>108</v>
      </c>
      <c r="C30" s="6" t="s">
        <v>19</v>
      </c>
      <c r="D30" s="5">
        <v>2</v>
      </c>
      <c r="E30" s="7">
        <v>23</v>
      </c>
      <c r="F30" s="8">
        <v>111.25</v>
      </c>
      <c r="G30" s="8">
        <v>3989</v>
      </c>
      <c r="H30" s="8">
        <v>1575</v>
      </c>
      <c r="I30" s="8">
        <v>158995</v>
      </c>
      <c r="J30" s="8">
        <v>9192</v>
      </c>
      <c r="K30" s="9">
        <f t="shared" si="0"/>
        <v>1.0079710144927536</v>
      </c>
      <c r="L30" s="10">
        <f t="shared" si="1"/>
        <v>168187</v>
      </c>
      <c r="M30" s="11">
        <f t="shared" si="2"/>
        <v>1.0976648834077743E-2</v>
      </c>
      <c r="N30" s="12">
        <f t="shared" si="3"/>
        <v>9.168078143792743E-3</v>
      </c>
      <c r="O30" s="13">
        <f t="shared" si="4"/>
        <v>1.499797780074597E-2</v>
      </c>
      <c r="P30" s="14">
        <f t="shared" si="5"/>
        <v>1.1714234926205486E-2</v>
      </c>
      <c r="Q30" s="15">
        <f t="shared" si="6"/>
        <v>2.3428469852410972E-2</v>
      </c>
      <c r="R30" s="12">
        <f t="shared" si="13"/>
        <v>1.2305657372353351E-2</v>
      </c>
      <c r="S30" s="13">
        <f t="shared" si="7"/>
        <v>1.2305657372353351E-2</v>
      </c>
      <c r="T30" s="16">
        <f t="shared" si="8"/>
        <v>1.2305657372353351E-2</v>
      </c>
      <c r="U30" s="46">
        <f t="shared" si="9"/>
        <v>36916.972117060053</v>
      </c>
      <c r="V30" s="17">
        <v>0.5</v>
      </c>
      <c r="W30" s="18">
        <f t="shared" si="10"/>
        <v>18458.486058530027</v>
      </c>
      <c r="X30" s="17">
        <f t="shared" si="11"/>
        <v>0.5</v>
      </c>
      <c r="Y30" s="50">
        <f t="shared" si="12"/>
        <v>18458.486058530027</v>
      </c>
      <c r="Z30" s="19"/>
      <c r="AA30" s="19"/>
      <c r="AB30" s="19"/>
    </row>
    <row r="31" spans="1:28" x14ac:dyDescent="0.3">
      <c r="A31" s="5"/>
      <c r="B31" s="6" t="s">
        <v>108</v>
      </c>
      <c r="C31" s="6" t="s">
        <v>109</v>
      </c>
      <c r="D31" s="5">
        <v>2</v>
      </c>
      <c r="E31" s="7">
        <v>22.5</v>
      </c>
      <c r="F31" s="8">
        <v>46.500000000000007</v>
      </c>
      <c r="G31" s="8">
        <v>5074</v>
      </c>
      <c r="H31" s="8">
        <v>1948</v>
      </c>
      <c r="I31" s="8">
        <v>180519</v>
      </c>
      <c r="J31" s="8">
        <v>13353</v>
      </c>
      <c r="K31" s="9">
        <f t="shared" si="0"/>
        <v>1.3003703703703704</v>
      </c>
      <c r="L31" s="10">
        <f t="shared" si="1"/>
        <v>193872</v>
      </c>
      <c r="M31" s="11">
        <f t="shared" si="2"/>
        <v>1.4160832707057753E-2</v>
      </c>
      <c r="N31" s="12">
        <f t="shared" si="3"/>
        <v>1.0568198766214907E-2</v>
      </c>
      <c r="O31" s="13">
        <f t="shared" si="4"/>
        <v>6.2688176875028111E-3</v>
      </c>
      <c r="P31" s="14">
        <f t="shared" si="5"/>
        <v>1.0332616386925156E-2</v>
      </c>
      <c r="Q31" s="15">
        <f t="shared" si="6"/>
        <v>2.0665232773850312E-2</v>
      </c>
      <c r="R31" s="12">
        <f t="shared" si="13"/>
        <v>1.0854284365854982E-2</v>
      </c>
      <c r="S31" s="13">
        <f t="shared" si="7"/>
        <v>1.0854284365854982E-2</v>
      </c>
      <c r="T31" s="16">
        <f t="shared" si="8"/>
        <v>1.0854284365854982E-2</v>
      </c>
      <c r="U31" s="46">
        <f t="shared" si="9"/>
        <v>32562.853097564948</v>
      </c>
      <c r="V31" s="17">
        <v>0.5</v>
      </c>
      <c r="W31" s="18">
        <f t="shared" si="10"/>
        <v>16281.426548782474</v>
      </c>
      <c r="X31" s="17">
        <f t="shared" si="11"/>
        <v>0.5</v>
      </c>
      <c r="Y31" s="50">
        <f t="shared" si="12"/>
        <v>16281.426548782474</v>
      </c>
      <c r="Z31" s="19"/>
      <c r="AA31" s="19"/>
      <c r="AB31" s="19"/>
    </row>
    <row r="32" spans="1:28" x14ac:dyDescent="0.3">
      <c r="A32" s="5"/>
      <c r="B32" s="6" t="s">
        <v>20</v>
      </c>
      <c r="C32" s="6" t="s">
        <v>21</v>
      </c>
      <c r="D32" s="5">
        <v>1.5</v>
      </c>
      <c r="E32" s="7">
        <v>28.5</v>
      </c>
      <c r="F32" s="8">
        <v>89.333333333333343</v>
      </c>
      <c r="G32" s="8">
        <v>4815</v>
      </c>
      <c r="H32" s="8">
        <v>1920</v>
      </c>
      <c r="I32" s="8">
        <v>109440</v>
      </c>
      <c r="J32" s="8">
        <v>13815</v>
      </c>
      <c r="K32" s="9">
        <f t="shared" si="0"/>
        <v>0.98464912280701755</v>
      </c>
      <c r="L32" s="10">
        <f t="shared" si="1"/>
        <v>123255</v>
      </c>
      <c r="M32" s="11">
        <f t="shared" si="2"/>
        <v>1.0722677031813619E-2</v>
      </c>
      <c r="N32" s="12">
        <f t="shared" si="3"/>
        <v>6.7187801174476884E-3</v>
      </c>
      <c r="O32" s="13">
        <f t="shared" si="4"/>
        <v>1.2043320001797515E-2</v>
      </c>
      <c r="P32" s="14">
        <f t="shared" si="5"/>
        <v>9.8282590503529412E-3</v>
      </c>
      <c r="Q32" s="15">
        <f t="shared" si="6"/>
        <v>1.4742388575529411E-2</v>
      </c>
      <c r="R32" s="12">
        <f t="shared" si="13"/>
        <v>7.7433474658564752E-3</v>
      </c>
      <c r="S32" s="13">
        <f t="shared" si="7"/>
        <v>7.7433474658564752E-3</v>
      </c>
      <c r="T32" s="16">
        <f t="shared" si="8"/>
        <v>7.7433474658564752E-3</v>
      </c>
      <c r="U32" s="46">
        <f t="shared" si="9"/>
        <v>23230.042397569425</v>
      </c>
      <c r="V32" s="57">
        <v>0.66666666699999999</v>
      </c>
      <c r="W32" s="18">
        <f t="shared" si="10"/>
        <v>15486.694939456298</v>
      </c>
      <c r="X32" s="17">
        <f t="shared" si="11"/>
        <v>0.33333333300000001</v>
      </c>
      <c r="Y32" s="50">
        <f t="shared" si="12"/>
        <v>7743.3474581131277</v>
      </c>
      <c r="Z32" s="19"/>
      <c r="AA32" s="19"/>
      <c r="AB32" s="19"/>
    </row>
    <row r="33" spans="1:28" x14ac:dyDescent="0.3">
      <c r="A33" s="5"/>
      <c r="B33" s="6" t="s">
        <v>20</v>
      </c>
      <c r="C33" s="6" t="s">
        <v>22</v>
      </c>
      <c r="D33" s="5">
        <v>4.5</v>
      </c>
      <c r="E33" s="7">
        <v>41.5</v>
      </c>
      <c r="F33" s="8">
        <v>105.41666666666667</v>
      </c>
      <c r="G33" s="8">
        <v>6435</v>
      </c>
      <c r="H33" s="8">
        <v>3900</v>
      </c>
      <c r="I33" s="8">
        <v>336585</v>
      </c>
      <c r="J33" s="8">
        <v>12855</v>
      </c>
      <c r="K33" s="9">
        <f t="shared" si="0"/>
        <v>1.0376506024096386</v>
      </c>
      <c r="L33" s="10">
        <f t="shared" si="1"/>
        <v>349440</v>
      </c>
      <c r="M33" s="11">
        <f t="shared" si="2"/>
        <v>1.1299854967408599E-2</v>
      </c>
      <c r="N33" s="12">
        <f t="shared" si="3"/>
        <v>1.904839985591595E-2</v>
      </c>
      <c r="O33" s="13">
        <f t="shared" si="4"/>
        <v>1.4211566979733073E-2</v>
      </c>
      <c r="P33" s="14">
        <f t="shared" si="5"/>
        <v>1.485327393435254E-2</v>
      </c>
      <c r="Q33" s="15">
        <f t="shared" si="6"/>
        <v>6.683973270458643E-2</v>
      </c>
      <c r="R33" s="12">
        <f t="shared" si="13"/>
        <v>3.5107151884171343E-2</v>
      </c>
      <c r="S33" s="13">
        <f t="shared" si="7"/>
        <v>3.5107151884171343E-2</v>
      </c>
      <c r="T33" s="16">
        <f t="shared" si="8"/>
        <v>3.5107151884171343E-2</v>
      </c>
      <c r="U33" s="46">
        <f t="shared" si="9"/>
        <v>105321.45565251404</v>
      </c>
      <c r="V33" s="57">
        <v>0.66666666699999999</v>
      </c>
      <c r="W33" s="18">
        <f t="shared" si="10"/>
        <v>70214.303803449846</v>
      </c>
      <c r="X33" s="17">
        <f t="shared" si="11"/>
        <v>0.33333333300000001</v>
      </c>
      <c r="Y33" s="50">
        <f t="shared" si="12"/>
        <v>35107.151849064197</v>
      </c>
      <c r="Z33" s="19"/>
      <c r="AA33" s="19"/>
      <c r="AB33" s="19"/>
    </row>
    <row r="34" spans="1:28" x14ac:dyDescent="0.3">
      <c r="A34" s="5"/>
      <c r="B34" s="6" t="s">
        <v>20</v>
      </c>
      <c r="C34" s="6" t="s">
        <v>23</v>
      </c>
      <c r="D34" s="5">
        <v>1.5</v>
      </c>
      <c r="E34" s="7">
        <v>41.5</v>
      </c>
      <c r="F34" s="8">
        <v>27</v>
      </c>
      <c r="G34" s="8">
        <v>10555</v>
      </c>
      <c r="H34" s="8">
        <v>2895</v>
      </c>
      <c r="I34" s="8">
        <v>543675</v>
      </c>
      <c r="J34" s="8">
        <v>9735</v>
      </c>
      <c r="K34" s="9">
        <f t="shared" ref="K34:K65" si="14">(G34+H34)/(240*E34)</f>
        <v>1.3504016064257027</v>
      </c>
      <c r="L34" s="10">
        <f t="shared" ref="L34:L65" si="15">I34+J34</f>
        <v>553410</v>
      </c>
      <c r="M34" s="11">
        <f t="shared" ref="M34:M65" si="16">(K34/$K$81)</f>
        <v>1.4705665148683662E-2</v>
      </c>
      <c r="N34" s="12">
        <f t="shared" ref="N34:N65" si="17">(L34/$L$81)</f>
        <v>3.0167052896813318E-2</v>
      </c>
      <c r="O34" s="13">
        <f t="shared" ref="O34:O65" si="18">(F34/$F$81)</f>
        <v>3.6399586572596959E-3</v>
      </c>
      <c r="P34" s="14">
        <f t="shared" ref="P34:P65" si="19">(M34+N34+O34)/3</f>
        <v>1.6170892234252224E-2</v>
      </c>
      <c r="Q34" s="15">
        <f t="shared" ref="Q34:Q65" si="20">P34*D34</f>
        <v>2.4256338351378338E-2</v>
      </c>
      <c r="R34" s="12">
        <f t="shared" si="13"/>
        <v>1.2740490127622194E-2</v>
      </c>
      <c r="S34" s="13">
        <f t="shared" ref="S34:S65" si="21">R34</f>
        <v>1.2740490127622194E-2</v>
      </c>
      <c r="T34" s="16">
        <f t="shared" ref="T34:T65" si="22">(R34+S34)/2</f>
        <v>1.2740490127622194E-2</v>
      </c>
      <c r="U34" s="46">
        <f t="shared" ref="U34:U65" si="23">T34*3000000</f>
        <v>38221.470382866581</v>
      </c>
      <c r="V34" s="57">
        <v>0.66666666699999999</v>
      </c>
      <c r="W34" s="18">
        <f t="shared" ref="W34:W65" si="24">U34*V34</f>
        <v>25480.980267984876</v>
      </c>
      <c r="X34" s="17">
        <f t="shared" ref="X34:X65" si="25">1-V34</f>
        <v>0.33333333300000001</v>
      </c>
      <c r="Y34" s="50">
        <f t="shared" ref="Y34:Y65" si="26">U34*X34</f>
        <v>12740.490114881704</v>
      </c>
      <c r="Z34" s="19"/>
      <c r="AA34" s="19"/>
      <c r="AB34" s="19"/>
    </row>
    <row r="35" spans="1:28" s="58" customFormat="1" x14ac:dyDescent="0.3">
      <c r="A35" s="5"/>
      <c r="B35" s="6" t="s">
        <v>20</v>
      </c>
      <c r="C35" s="6" t="s">
        <v>24</v>
      </c>
      <c r="D35" s="5">
        <v>4.5</v>
      </c>
      <c r="E35" s="7">
        <v>33</v>
      </c>
      <c r="F35" s="8">
        <v>107.08333333333329</v>
      </c>
      <c r="G35" s="8">
        <v>5675</v>
      </c>
      <c r="H35" s="8">
        <v>3060</v>
      </c>
      <c r="I35" s="8">
        <v>139505</v>
      </c>
      <c r="J35" s="8">
        <v>21210</v>
      </c>
      <c r="K35" s="9">
        <f t="shared" si="14"/>
        <v>1.1029040404040404</v>
      </c>
      <c r="L35" s="10">
        <f t="shared" si="15"/>
        <v>160715</v>
      </c>
      <c r="M35" s="11">
        <f t="shared" si="16"/>
        <v>1.2010454839609552E-2</v>
      </c>
      <c r="N35" s="12">
        <f t="shared" si="17"/>
        <v>8.7607703263608405E-3</v>
      </c>
      <c r="O35" s="13">
        <f t="shared" si="18"/>
        <v>1.4436255785736752E-2</v>
      </c>
      <c r="P35" s="14">
        <f t="shared" si="19"/>
        <v>1.1735826983902381E-2</v>
      </c>
      <c r="Q35" s="15">
        <f t="shared" si="20"/>
        <v>5.2811221427560714E-2</v>
      </c>
      <c r="R35" s="12">
        <f t="shared" si="13"/>
        <v>2.7738764007935002E-2</v>
      </c>
      <c r="S35" s="13">
        <f t="shared" si="21"/>
        <v>2.7738764007935002E-2</v>
      </c>
      <c r="T35" s="16">
        <f t="shared" si="22"/>
        <v>2.7738764007935002E-2</v>
      </c>
      <c r="U35" s="46">
        <f t="shared" si="23"/>
        <v>83216.292023805014</v>
      </c>
      <c r="V35" s="57">
        <v>0.66666666699999999</v>
      </c>
      <c r="W35" s="18">
        <f t="shared" si="24"/>
        <v>55477.528043608771</v>
      </c>
      <c r="X35" s="17">
        <f t="shared" si="25"/>
        <v>0.33333333300000001</v>
      </c>
      <c r="Y35" s="50">
        <f t="shared" si="26"/>
        <v>27738.76398019624</v>
      </c>
      <c r="Z35" s="19"/>
      <c r="AA35" s="19"/>
      <c r="AB35" s="19"/>
    </row>
    <row r="36" spans="1:28" x14ac:dyDescent="0.3">
      <c r="A36" s="5"/>
      <c r="B36" s="6" t="s">
        <v>25</v>
      </c>
      <c r="C36" s="6" t="s">
        <v>86</v>
      </c>
      <c r="D36" s="5">
        <v>1</v>
      </c>
      <c r="E36" s="7">
        <v>19</v>
      </c>
      <c r="F36" s="8">
        <v>41.5</v>
      </c>
      <c r="G36" s="8">
        <v>4650</v>
      </c>
      <c r="H36" s="8">
        <v>465</v>
      </c>
      <c r="I36" s="8">
        <v>273840</v>
      </c>
      <c r="J36" s="8">
        <v>5730</v>
      </c>
      <c r="K36" s="9">
        <f t="shared" si="14"/>
        <v>1.1217105263157894</v>
      </c>
      <c r="L36" s="10">
        <f t="shared" si="15"/>
        <v>279570</v>
      </c>
      <c r="M36" s="11">
        <f t="shared" si="16"/>
        <v>1.221525456964959E-2</v>
      </c>
      <c r="N36" s="12">
        <f t="shared" si="17"/>
        <v>1.5239701086648415E-2</v>
      </c>
      <c r="O36" s="13">
        <f t="shared" si="18"/>
        <v>5.5947512694917547E-3</v>
      </c>
      <c r="P36" s="14">
        <f t="shared" si="19"/>
        <v>1.1016568975263255E-2</v>
      </c>
      <c r="Q36" s="15">
        <f t="shared" si="20"/>
        <v>1.1016568975263255E-2</v>
      </c>
      <c r="R36" s="12">
        <f t="shared" si="13"/>
        <v>5.7863840055494137E-3</v>
      </c>
      <c r="S36" s="13">
        <f t="shared" si="21"/>
        <v>5.7863840055494137E-3</v>
      </c>
      <c r="T36" s="16">
        <f t="shared" si="22"/>
        <v>5.7863840055494137E-3</v>
      </c>
      <c r="U36" s="46">
        <f t="shared" si="23"/>
        <v>17359.152016648241</v>
      </c>
      <c r="V36" s="17">
        <f>IF(OR(B36="CAC",B36="CCB",B36="CCSA",B36="CE",B36="CFCH"),0.5,IF(OR(B36="CCEN",B36="CCS"),0.666666667,IF(B36="CCJ",0.3333333,IF(B36="CTG",0.6,0))))</f>
        <v>0.3333333</v>
      </c>
      <c r="W36" s="18">
        <f t="shared" si="24"/>
        <v>5786.383426911013</v>
      </c>
      <c r="X36" s="17">
        <f t="shared" si="25"/>
        <v>0.66666669999999995</v>
      </c>
      <c r="Y36" s="50">
        <f t="shared" si="26"/>
        <v>11572.768589737227</v>
      </c>
      <c r="Z36" s="19"/>
      <c r="AA36" s="19"/>
      <c r="AB36" s="19"/>
    </row>
    <row r="37" spans="1:28" x14ac:dyDescent="0.3">
      <c r="A37" s="5"/>
      <c r="B37" s="6" t="s">
        <v>25</v>
      </c>
      <c r="C37" s="6" t="s">
        <v>110</v>
      </c>
      <c r="D37" s="5">
        <v>1</v>
      </c>
      <c r="E37" s="7">
        <v>20.5</v>
      </c>
      <c r="F37" s="8">
        <v>67</v>
      </c>
      <c r="G37" s="8">
        <v>5400</v>
      </c>
      <c r="H37" s="8">
        <v>480</v>
      </c>
      <c r="I37" s="8">
        <v>246225</v>
      </c>
      <c r="J37" s="8">
        <v>2820</v>
      </c>
      <c r="K37" s="9">
        <f t="shared" si="14"/>
        <v>1.1951219512195121</v>
      </c>
      <c r="L37" s="10">
        <f t="shared" si="15"/>
        <v>249045</v>
      </c>
      <c r="M37" s="11">
        <f t="shared" si="16"/>
        <v>1.3014693660646613E-2</v>
      </c>
      <c r="N37" s="12">
        <f t="shared" si="17"/>
        <v>1.3575746171350125E-2</v>
      </c>
      <c r="O37" s="13">
        <f t="shared" si="18"/>
        <v>9.0324900013481341E-3</v>
      </c>
      <c r="P37" s="14">
        <f t="shared" si="19"/>
        <v>1.187430994444829E-2</v>
      </c>
      <c r="Q37" s="15">
        <f t="shared" si="20"/>
        <v>1.187430994444829E-2</v>
      </c>
      <c r="R37" s="12">
        <f t="shared" si="13"/>
        <v>6.2369070891102945E-3</v>
      </c>
      <c r="S37" s="13">
        <f t="shared" si="21"/>
        <v>6.2369070891102945E-3</v>
      </c>
      <c r="T37" s="16">
        <f t="shared" si="22"/>
        <v>6.2369070891102945E-3</v>
      </c>
      <c r="U37" s="46">
        <f t="shared" si="23"/>
        <v>18710.721267330882</v>
      </c>
      <c r="V37" s="17">
        <f>IF(OR(B37="CAC",B37="CCB",B37="CCSA",B37="CE",B37="CFCH"),0.5,IF(OR(B37="CCEN",B37="CCS"),0.666666667,IF(B37="CCJ",0.3333333,IF(B37="CTG",0.6,0))))</f>
        <v>0.3333333</v>
      </c>
      <c r="W37" s="18">
        <f t="shared" si="24"/>
        <v>6236.9064654195854</v>
      </c>
      <c r="X37" s="17">
        <f t="shared" si="25"/>
        <v>0.66666669999999995</v>
      </c>
      <c r="Y37" s="50">
        <f t="shared" si="26"/>
        <v>12473.814801911296</v>
      </c>
      <c r="Z37" s="19"/>
      <c r="AA37" s="19"/>
      <c r="AB37" s="19"/>
    </row>
    <row r="38" spans="1:28" x14ac:dyDescent="0.3">
      <c r="A38" s="64"/>
      <c r="B38" s="6" t="s">
        <v>25</v>
      </c>
      <c r="C38" s="6" t="s">
        <v>111</v>
      </c>
      <c r="D38" s="5">
        <v>1</v>
      </c>
      <c r="E38" s="7">
        <v>16</v>
      </c>
      <c r="F38" s="8">
        <v>80</v>
      </c>
      <c r="G38" s="8">
        <v>3780</v>
      </c>
      <c r="H38" s="8">
        <v>360</v>
      </c>
      <c r="I38" s="8">
        <v>236190</v>
      </c>
      <c r="J38" s="8">
        <v>2340</v>
      </c>
      <c r="K38" s="9">
        <f t="shared" si="14"/>
        <v>1.078125</v>
      </c>
      <c r="L38" s="10">
        <f t="shared" si="15"/>
        <v>238530</v>
      </c>
      <c r="M38" s="11">
        <f t="shared" si="16"/>
        <v>1.1740614912617752E-2</v>
      </c>
      <c r="N38" s="12">
        <f t="shared" si="17"/>
        <v>1.3002560718954989E-2</v>
      </c>
      <c r="O38" s="13">
        <f t="shared" si="18"/>
        <v>1.0785062688176876E-2</v>
      </c>
      <c r="P38" s="14">
        <f t="shared" si="19"/>
        <v>1.1842746106583207E-2</v>
      </c>
      <c r="Q38" s="15">
        <f t="shared" si="20"/>
        <v>1.1842746106583207E-2</v>
      </c>
      <c r="R38" s="12">
        <f t="shared" si="13"/>
        <v>6.2203283805317552E-3</v>
      </c>
      <c r="S38" s="13">
        <f t="shared" si="21"/>
        <v>6.2203283805317552E-3</v>
      </c>
      <c r="T38" s="16">
        <f t="shared" si="22"/>
        <v>6.2203283805317552E-3</v>
      </c>
      <c r="U38" s="46">
        <f t="shared" si="23"/>
        <v>18660.985141595265</v>
      </c>
      <c r="V38" s="17">
        <f>IF(OR(B38="CAC",B38="CCB",B38="CCSA",B38="CE",B38="CFCH"),0.5,IF(OR(B38="CCEN",B38="CCS"),0.666666667,IF(B38="CCJ",0.3333333,IF(B38="CTG",0.6,0))))</f>
        <v>0.3333333</v>
      </c>
      <c r="W38" s="18">
        <f t="shared" si="24"/>
        <v>6220.3277584989173</v>
      </c>
      <c r="X38" s="17">
        <f t="shared" si="25"/>
        <v>0.66666669999999995</v>
      </c>
      <c r="Y38" s="50">
        <f t="shared" si="26"/>
        <v>12440.657383096348</v>
      </c>
      <c r="Z38" s="19"/>
      <c r="AA38" s="19"/>
      <c r="AB38" s="19"/>
    </row>
    <row r="39" spans="1:28" x14ac:dyDescent="0.3">
      <c r="A39" s="5"/>
      <c r="B39" s="6" t="s">
        <v>100</v>
      </c>
      <c r="C39" s="6" t="s">
        <v>153</v>
      </c>
      <c r="D39" s="5">
        <v>2</v>
      </c>
      <c r="E39" s="7">
        <v>171</v>
      </c>
      <c r="F39" s="8">
        <v>513.88333333333276</v>
      </c>
      <c r="G39" s="8">
        <v>18910</v>
      </c>
      <c r="H39" s="8">
        <v>5550</v>
      </c>
      <c r="I39" s="8">
        <v>670650</v>
      </c>
      <c r="J39" s="8">
        <v>48710</v>
      </c>
      <c r="K39" s="9">
        <f t="shared" si="14"/>
        <v>0.59600389863547754</v>
      </c>
      <c r="L39" s="10">
        <f t="shared" si="15"/>
        <v>719360</v>
      </c>
      <c r="M39" s="11">
        <f t="shared" si="16"/>
        <v>6.4903905023053973E-3</v>
      </c>
      <c r="N39" s="12">
        <f t="shared" si="17"/>
        <v>3.9213189446977159E-2</v>
      </c>
      <c r="O39" s="13">
        <f t="shared" si="18"/>
        <v>6.9278299555116107E-2</v>
      </c>
      <c r="P39" s="14">
        <f t="shared" si="19"/>
        <v>3.8327293168132888E-2</v>
      </c>
      <c r="Q39" s="15">
        <f t="shared" si="20"/>
        <v>7.6654586336265776E-2</v>
      </c>
      <c r="R39" s="12">
        <f t="shared" si="13"/>
        <v>4.0262342415695325E-2</v>
      </c>
      <c r="S39" s="13">
        <f t="shared" si="21"/>
        <v>4.0262342415695325E-2</v>
      </c>
      <c r="T39" s="16">
        <f t="shared" si="22"/>
        <v>4.0262342415695325E-2</v>
      </c>
      <c r="U39" s="46">
        <f t="shared" si="23"/>
        <v>120787.02724708598</v>
      </c>
      <c r="V39" s="17">
        <f>IF(OR(B39="CAC",B39="CCB",B39="CCSA",B39="CE",B39="CFCH"),0.5,IF(OR(B39="CCEN",B39="CCS"),0.666666667,IF(B39="CCJ",0.3333333,IF(B39="CTG",0.6,0))))</f>
        <v>0</v>
      </c>
      <c r="W39" s="18">
        <f t="shared" si="24"/>
        <v>0</v>
      </c>
      <c r="X39" s="17">
        <f t="shared" si="25"/>
        <v>1</v>
      </c>
      <c r="Y39" s="50">
        <f t="shared" si="26"/>
        <v>120787.02724708598</v>
      </c>
      <c r="Z39" s="19"/>
      <c r="AA39" s="19"/>
      <c r="AB39" s="19"/>
    </row>
    <row r="40" spans="1:28" s="63" customFormat="1" x14ac:dyDescent="0.3">
      <c r="A40" s="5"/>
      <c r="B40" s="22" t="s">
        <v>26</v>
      </c>
      <c r="C40" s="22" t="s">
        <v>27</v>
      </c>
      <c r="D40" s="59">
        <v>4.5</v>
      </c>
      <c r="E40" s="60">
        <v>30.5</v>
      </c>
      <c r="F40" s="61">
        <v>109.32499999999995</v>
      </c>
      <c r="G40" s="61">
        <v>6466</v>
      </c>
      <c r="H40" s="61">
        <v>1435</v>
      </c>
      <c r="I40" s="61">
        <v>228039</v>
      </c>
      <c r="J40" s="61">
        <v>13985</v>
      </c>
      <c r="K40" s="9">
        <f t="shared" si="14"/>
        <v>1.0793715846994536</v>
      </c>
      <c r="L40" s="10">
        <f t="shared" si="15"/>
        <v>242024</v>
      </c>
      <c r="M40" s="11">
        <f t="shared" si="16"/>
        <v>1.1754190027666792E-2</v>
      </c>
      <c r="N40" s="12">
        <f t="shared" si="17"/>
        <v>1.3193022913027135E-2</v>
      </c>
      <c r="O40" s="13">
        <f t="shared" si="18"/>
        <v>1.4738462229811707E-2</v>
      </c>
      <c r="P40" s="14">
        <f t="shared" si="19"/>
        <v>1.3228558390168545E-2</v>
      </c>
      <c r="Q40" s="15">
        <f t="shared" si="20"/>
        <v>5.9528512755758448E-2</v>
      </c>
      <c r="R40" s="12">
        <f t="shared" si="13"/>
        <v>3.1266979297956396E-2</v>
      </c>
      <c r="S40" s="13">
        <f t="shared" si="21"/>
        <v>3.1266979297956396E-2</v>
      </c>
      <c r="T40" s="16">
        <f t="shared" si="22"/>
        <v>3.1266979297956396E-2</v>
      </c>
      <c r="U40" s="46">
        <f t="shared" si="23"/>
        <v>93800.937893869181</v>
      </c>
      <c r="V40" s="57">
        <v>0.66666666699999999</v>
      </c>
      <c r="W40" s="18">
        <f t="shared" si="24"/>
        <v>62533.958627179767</v>
      </c>
      <c r="X40" s="57">
        <f t="shared" si="25"/>
        <v>0.33333333300000001</v>
      </c>
      <c r="Y40" s="50">
        <f t="shared" si="26"/>
        <v>31266.979266689414</v>
      </c>
      <c r="Z40" s="62"/>
      <c r="AA40" s="62"/>
      <c r="AB40" s="62"/>
    </row>
    <row r="41" spans="1:28" s="63" customFormat="1" x14ac:dyDescent="0.3">
      <c r="A41" s="5"/>
      <c r="B41" s="22" t="s">
        <v>26</v>
      </c>
      <c r="C41" s="22" t="s">
        <v>28</v>
      </c>
      <c r="D41" s="59">
        <v>4.5</v>
      </c>
      <c r="E41" s="60">
        <v>28.5</v>
      </c>
      <c r="F41" s="61">
        <v>83.916666666666643</v>
      </c>
      <c r="G41" s="61">
        <v>7863</v>
      </c>
      <c r="H41" s="61">
        <v>860</v>
      </c>
      <c r="I41" s="61">
        <v>143846</v>
      </c>
      <c r="J41" s="61">
        <v>9780</v>
      </c>
      <c r="K41" s="9">
        <f t="shared" si="14"/>
        <v>1.2752923976608188</v>
      </c>
      <c r="L41" s="10">
        <f t="shared" si="15"/>
        <v>153626</v>
      </c>
      <c r="M41" s="11">
        <f t="shared" si="16"/>
        <v>1.3887737453379392E-2</v>
      </c>
      <c r="N41" s="12">
        <f t="shared" si="17"/>
        <v>8.3743403052453751E-3</v>
      </c>
      <c r="O41" s="13">
        <f t="shared" si="18"/>
        <v>1.1313081382285534E-2</v>
      </c>
      <c r="P41" s="14">
        <f t="shared" si="19"/>
        <v>1.1191719713636765E-2</v>
      </c>
      <c r="Q41" s="15">
        <f t="shared" si="20"/>
        <v>5.0362738711365443E-2</v>
      </c>
      <c r="R41" s="12">
        <f t="shared" si="13"/>
        <v>2.6452713763192817E-2</v>
      </c>
      <c r="S41" s="13">
        <f t="shared" si="21"/>
        <v>2.6452713763192817E-2</v>
      </c>
      <c r="T41" s="16">
        <f t="shared" si="22"/>
        <v>2.6452713763192817E-2</v>
      </c>
      <c r="U41" s="46">
        <f t="shared" si="23"/>
        <v>79358.141289578445</v>
      </c>
      <c r="V41" s="57">
        <v>0.66666666699999999</v>
      </c>
      <c r="W41" s="18">
        <f t="shared" si="24"/>
        <v>52905.427552838344</v>
      </c>
      <c r="X41" s="57">
        <f t="shared" si="25"/>
        <v>0.33333333300000001</v>
      </c>
      <c r="Y41" s="50">
        <f t="shared" si="26"/>
        <v>26452.713736740101</v>
      </c>
      <c r="Z41" s="62"/>
      <c r="AA41" s="62"/>
      <c r="AB41" s="62"/>
    </row>
    <row r="42" spans="1:28" s="63" customFormat="1" x14ac:dyDescent="0.3">
      <c r="A42" s="5"/>
      <c r="B42" s="22" t="s">
        <v>26</v>
      </c>
      <c r="C42" s="22" t="s">
        <v>29</v>
      </c>
      <c r="D42" s="59">
        <v>1.5</v>
      </c>
      <c r="E42" s="60">
        <v>25.5</v>
      </c>
      <c r="F42" s="61">
        <v>83.333333333333329</v>
      </c>
      <c r="G42" s="61">
        <v>8052</v>
      </c>
      <c r="H42" s="61">
        <v>1001</v>
      </c>
      <c r="I42" s="61">
        <v>385490</v>
      </c>
      <c r="J42" s="61">
        <v>6125</v>
      </c>
      <c r="K42" s="9">
        <f t="shared" si="14"/>
        <v>1.479248366013072</v>
      </c>
      <c r="L42" s="10">
        <f t="shared" si="15"/>
        <v>391615</v>
      </c>
      <c r="M42" s="11">
        <f t="shared" si="16"/>
        <v>1.6108786481603261E-2</v>
      </c>
      <c r="N42" s="12">
        <f t="shared" si="17"/>
        <v>2.1347410455513176E-2</v>
      </c>
      <c r="O42" s="13">
        <f t="shared" si="18"/>
        <v>1.1234440300184247E-2</v>
      </c>
      <c r="P42" s="14">
        <f t="shared" si="19"/>
        <v>1.6230212412433564E-2</v>
      </c>
      <c r="Q42" s="15">
        <f t="shared" si="20"/>
        <v>2.4345318618650344E-2</v>
      </c>
      <c r="R42" s="12">
        <f t="shared" si="13"/>
        <v>1.2787226456919305E-2</v>
      </c>
      <c r="S42" s="13">
        <f t="shared" si="21"/>
        <v>1.2787226456919305E-2</v>
      </c>
      <c r="T42" s="16">
        <f t="shared" si="22"/>
        <v>1.2787226456919305E-2</v>
      </c>
      <c r="U42" s="46">
        <f t="shared" si="23"/>
        <v>38361.679370757913</v>
      </c>
      <c r="V42" s="57">
        <v>0.66666666699999999</v>
      </c>
      <c r="W42" s="18">
        <f t="shared" si="24"/>
        <v>25574.452926625836</v>
      </c>
      <c r="X42" s="57">
        <f t="shared" si="25"/>
        <v>0.33333333300000001</v>
      </c>
      <c r="Y42" s="50">
        <f t="shared" si="26"/>
        <v>12787.226444132079</v>
      </c>
      <c r="Z42" s="62"/>
      <c r="AA42" s="62"/>
      <c r="AB42" s="62"/>
    </row>
    <row r="43" spans="1:28" s="63" customFormat="1" x14ac:dyDescent="0.3">
      <c r="A43" s="5"/>
      <c r="B43" s="22" t="s">
        <v>26</v>
      </c>
      <c r="C43" s="22" t="s">
        <v>30</v>
      </c>
      <c r="D43" s="59">
        <v>2</v>
      </c>
      <c r="E43" s="60">
        <v>46</v>
      </c>
      <c r="F43" s="61">
        <v>192.96666666666667</v>
      </c>
      <c r="G43" s="61">
        <v>18750</v>
      </c>
      <c r="H43" s="61">
        <v>1441</v>
      </c>
      <c r="I43" s="61">
        <v>247665</v>
      </c>
      <c r="J43" s="61">
        <v>15750</v>
      </c>
      <c r="K43" s="9">
        <f t="shared" si="14"/>
        <v>1.8288949275362318</v>
      </c>
      <c r="L43" s="10">
        <f t="shared" si="15"/>
        <v>263415</v>
      </c>
      <c r="M43" s="11">
        <f t="shared" si="16"/>
        <v>1.9916383591738293E-2</v>
      </c>
      <c r="N43" s="12">
        <f t="shared" si="17"/>
        <v>1.4359072367348043E-2</v>
      </c>
      <c r="O43" s="13">
        <f t="shared" si="18"/>
        <v>2.6014469959106643E-2</v>
      </c>
      <c r="P43" s="14">
        <f t="shared" si="19"/>
        <v>2.0096641972730991E-2</v>
      </c>
      <c r="Q43" s="15">
        <f t="shared" si="20"/>
        <v>4.0193283945461983E-2</v>
      </c>
      <c r="R43" s="12">
        <f t="shared" si="13"/>
        <v>2.1111271202018649E-2</v>
      </c>
      <c r="S43" s="13">
        <f t="shared" si="21"/>
        <v>2.1111271202018649E-2</v>
      </c>
      <c r="T43" s="16">
        <f t="shared" si="22"/>
        <v>2.1111271202018649E-2</v>
      </c>
      <c r="U43" s="46">
        <f t="shared" si="23"/>
        <v>63333.813606055948</v>
      </c>
      <c r="V43" s="57">
        <v>0.66666666699999999</v>
      </c>
      <c r="W43" s="18">
        <f t="shared" si="24"/>
        <v>42222.542425148567</v>
      </c>
      <c r="X43" s="57">
        <f t="shared" si="25"/>
        <v>0.33333333300000001</v>
      </c>
      <c r="Y43" s="50">
        <f t="shared" si="26"/>
        <v>21111.271180907377</v>
      </c>
      <c r="Z43" s="62"/>
      <c r="AA43" s="62"/>
      <c r="AB43" s="62"/>
    </row>
    <row r="44" spans="1:28" s="63" customFormat="1" x14ac:dyDescent="0.3">
      <c r="A44" s="5"/>
      <c r="B44" s="22" t="s">
        <v>26</v>
      </c>
      <c r="C44" s="22" t="s">
        <v>31</v>
      </c>
      <c r="D44" s="59">
        <v>4.5</v>
      </c>
      <c r="E44" s="60">
        <v>35.5</v>
      </c>
      <c r="F44" s="61">
        <v>97.916666666666643</v>
      </c>
      <c r="G44" s="61">
        <v>6966</v>
      </c>
      <c r="H44" s="61">
        <v>1190</v>
      </c>
      <c r="I44" s="61">
        <v>156333</v>
      </c>
      <c r="J44" s="61">
        <v>12445</v>
      </c>
      <c r="K44" s="9">
        <f t="shared" si="14"/>
        <v>0.9572769953051643</v>
      </c>
      <c r="L44" s="10">
        <f t="shared" si="15"/>
        <v>168778</v>
      </c>
      <c r="M44" s="11">
        <f t="shared" si="16"/>
        <v>1.0424598786398355E-2</v>
      </c>
      <c r="N44" s="12">
        <f t="shared" si="17"/>
        <v>9.2002942733567482E-3</v>
      </c>
      <c r="O44" s="13">
        <f t="shared" si="18"/>
        <v>1.3200467352716487E-2</v>
      </c>
      <c r="P44" s="14">
        <f t="shared" si="19"/>
        <v>1.0941786804157196E-2</v>
      </c>
      <c r="Q44" s="15">
        <f t="shared" si="20"/>
        <v>4.9238040618707381E-2</v>
      </c>
      <c r="R44" s="12">
        <f t="shared" si="13"/>
        <v>2.5861973118892261E-2</v>
      </c>
      <c r="S44" s="13">
        <f t="shared" si="21"/>
        <v>2.5861973118892261E-2</v>
      </c>
      <c r="T44" s="16">
        <f t="shared" si="22"/>
        <v>2.5861973118892261E-2</v>
      </c>
      <c r="U44" s="46">
        <f t="shared" si="23"/>
        <v>77585.919356676779</v>
      </c>
      <c r="V44" s="57">
        <v>0.66666666699999999</v>
      </c>
      <c r="W44" s="18">
        <f t="shared" si="24"/>
        <v>51723.946263646489</v>
      </c>
      <c r="X44" s="57">
        <f t="shared" si="25"/>
        <v>0.33333333300000001</v>
      </c>
      <c r="Y44" s="50">
        <f t="shared" si="26"/>
        <v>25861.973093030287</v>
      </c>
      <c r="Z44" s="62"/>
      <c r="AA44" s="62"/>
      <c r="AB44" s="62"/>
    </row>
    <row r="45" spans="1:28" s="63" customFormat="1" x14ac:dyDescent="0.3">
      <c r="A45" s="5"/>
      <c r="B45" s="22" t="s">
        <v>26</v>
      </c>
      <c r="C45" s="22" t="s">
        <v>32</v>
      </c>
      <c r="D45" s="59">
        <v>2</v>
      </c>
      <c r="E45" s="60">
        <v>32.5</v>
      </c>
      <c r="F45" s="61">
        <v>106.33333333333333</v>
      </c>
      <c r="G45" s="61">
        <v>7371</v>
      </c>
      <c r="H45" s="61">
        <v>788</v>
      </c>
      <c r="I45" s="61">
        <v>63753</v>
      </c>
      <c r="J45" s="61">
        <v>6820</v>
      </c>
      <c r="K45" s="9">
        <f t="shared" si="14"/>
        <v>1.046025641025641</v>
      </c>
      <c r="L45" s="10">
        <f t="shared" si="15"/>
        <v>70573</v>
      </c>
      <c r="M45" s="11">
        <f t="shared" si="16"/>
        <v>1.1391057845802837E-2</v>
      </c>
      <c r="N45" s="12">
        <f t="shared" si="17"/>
        <v>3.8470201551956168E-3</v>
      </c>
      <c r="O45" s="13">
        <f t="shared" si="18"/>
        <v>1.4335145823035099E-2</v>
      </c>
      <c r="P45" s="14">
        <f t="shared" si="19"/>
        <v>9.8577412746778514E-3</v>
      </c>
      <c r="Q45" s="15">
        <f t="shared" si="20"/>
        <v>1.9715482549355703E-2</v>
      </c>
      <c r="R45" s="12">
        <f t="shared" si="13"/>
        <v>1.0355433995960098E-2</v>
      </c>
      <c r="S45" s="13">
        <f t="shared" si="21"/>
        <v>1.0355433995960098E-2</v>
      </c>
      <c r="T45" s="16">
        <f t="shared" si="22"/>
        <v>1.0355433995960098E-2</v>
      </c>
      <c r="U45" s="46">
        <f t="shared" si="23"/>
        <v>31066.301987880295</v>
      </c>
      <c r="V45" s="57">
        <v>0.66666666699999999</v>
      </c>
      <c r="W45" s="18">
        <f t="shared" si="24"/>
        <v>20710.868002275631</v>
      </c>
      <c r="X45" s="57">
        <f t="shared" si="25"/>
        <v>0.33333333300000001</v>
      </c>
      <c r="Y45" s="50">
        <f t="shared" si="26"/>
        <v>10355.433985604664</v>
      </c>
      <c r="Z45" s="62"/>
      <c r="AA45" s="62"/>
      <c r="AB45" s="62"/>
    </row>
    <row r="46" spans="1:28" x14ac:dyDescent="0.3">
      <c r="A46" s="5"/>
      <c r="B46" s="6" t="s">
        <v>26</v>
      </c>
      <c r="C46" s="22" t="s">
        <v>33</v>
      </c>
      <c r="D46" s="5">
        <v>2</v>
      </c>
      <c r="E46" s="7">
        <v>31.5</v>
      </c>
      <c r="F46" s="8">
        <v>51.233333333333356</v>
      </c>
      <c r="G46" s="8">
        <v>9790</v>
      </c>
      <c r="H46" s="8">
        <v>1134</v>
      </c>
      <c r="I46" s="8">
        <v>141454</v>
      </c>
      <c r="J46" s="8">
        <v>8583</v>
      </c>
      <c r="K46" s="9">
        <f t="shared" si="14"/>
        <v>1.444973544973545</v>
      </c>
      <c r="L46" s="10">
        <f t="shared" si="15"/>
        <v>150037</v>
      </c>
      <c r="M46" s="11">
        <f t="shared" si="16"/>
        <v>1.5735538968537546E-2</v>
      </c>
      <c r="N46" s="12">
        <f t="shared" si="17"/>
        <v>8.1786995455072724E-3</v>
      </c>
      <c r="O46" s="13">
        <f t="shared" si="18"/>
        <v>6.9069338965532783E-3</v>
      </c>
      <c r="P46" s="14">
        <f t="shared" si="19"/>
        <v>1.0273724136866032E-2</v>
      </c>
      <c r="Q46" s="15">
        <f t="shared" si="20"/>
        <v>2.0547448273732064E-2</v>
      </c>
      <c r="R46" s="12">
        <f t="shared" si="13"/>
        <v>1.079241879326916E-2</v>
      </c>
      <c r="S46" s="13">
        <f t="shared" si="21"/>
        <v>1.079241879326916E-2</v>
      </c>
      <c r="T46" s="16">
        <f t="shared" si="22"/>
        <v>1.079241879326916E-2</v>
      </c>
      <c r="U46" s="46">
        <f t="shared" si="23"/>
        <v>32377.256379807481</v>
      </c>
      <c r="V46" s="17">
        <f>IF(OR(B46="CAC",B46="CCB",B46="CCSA",B46="CE",B46="CFCH"),0.5,IF(OR(B46="CCEN",B46="CCS"),0.666666667,IF(B46="CCJ",0.3333333,IF(B46="CTG",0.6,0))))</f>
        <v>0.66666666699999999</v>
      </c>
      <c r="W46" s="18">
        <f t="shared" si="24"/>
        <v>21584.837597330737</v>
      </c>
      <c r="X46" s="17">
        <f t="shared" si="25"/>
        <v>0.33333333300000001</v>
      </c>
      <c r="Y46" s="50">
        <f t="shared" si="26"/>
        <v>10792.418782476741</v>
      </c>
      <c r="Z46" s="19"/>
      <c r="AA46" s="19"/>
      <c r="AB46" s="19"/>
    </row>
    <row r="47" spans="1:28" x14ac:dyDescent="0.3">
      <c r="A47" s="5"/>
      <c r="B47" s="6" t="s">
        <v>26</v>
      </c>
      <c r="C47" s="22" t="s">
        <v>34</v>
      </c>
      <c r="D47" s="5">
        <v>4.5</v>
      </c>
      <c r="E47" s="7">
        <v>39</v>
      </c>
      <c r="F47" s="8">
        <v>110.5</v>
      </c>
      <c r="G47" s="8">
        <v>12205</v>
      </c>
      <c r="H47" s="8">
        <v>175</v>
      </c>
      <c r="I47" s="8">
        <v>192469</v>
      </c>
      <c r="J47" s="8">
        <v>2655</v>
      </c>
      <c r="K47" s="9">
        <f t="shared" si="14"/>
        <v>1.3226495726495726</v>
      </c>
      <c r="L47" s="10">
        <f t="shared" si="15"/>
        <v>195124</v>
      </c>
      <c r="M47" s="11">
        <f t="shared" si="16"/>
        <v>1.4403449782554962E-2</v>
      </c>
      <c r="N47" s="12">
        <f t="shared" si="17"/>
        <v>1.0636446810570466E-2</v>
      </c>
      <c r="O47" s="13">
        <f t="shared" si="18"/>
        <v>1.4896867838044312E-2</v>
      </c>
      <c r="P47" s="14">
        <f t="shared" si="19"/>
        <v>1.3312254810389912E-2</v>
      </c>
      <c r="Q47" s="15">
        <f t="shared" si="20"/>
        <v>5.9905146646754608E-2</v>
      </c>
      <c r="R47" s="12">
        <f t="shared" si="13"/>
        <v>3.1464803895406075E-2</v>
      </c>
      <c r="S47" s="13">
        <f t="shared" si="21"/>
        <v>3.1464803895406075E-2</v>
      </c>
      <c r="T47" s="16">
        <f t="shared" si="22"/>
        <v>3.1464803895406075E-2</v>
      </c>
      <c r="U47" s="46">
        <f t="shared" si="23"/>
        <v>94394.411686218227</v>
      </c>
      <c r="V47" s="17">
        <f>IF(OR(B47="CAC",B47="CCB",B47="CCSA",B47="CE",B47="CFCH"),0.5,IF(OR(B47="CCEN",B47="CCS"),0.666666667,IF(B47="CCJ",0.3333333,IF(B47="CTG",0.6,0))))</f>
        <v>0.66666666699999999</v>
      </c>
      <c r="W47" s="18">
        <f t="shared" si="24"/>
        <v>62929.607822276957</v>
      </c>
      <c r="X47" s="17">
        <f t="shared" si="25"/>
        <v>0.33333333300000001</v>
      </c>
      <c r="Y47" s="50">
        <f t="shared" si="26"/>
        <v>31464.803863941273</v>
      </c>
      <c r="Z47" s="19"/>
      <c r="AA47" s="19"/>
      <c r="AB47" s="19"/>
    </row>
    <row r="48" spans="1:28" x14ac:dyDescent="0.3">
      <c r="A48" s="5"/>
      <c r="B48" s="6" t="s">
        <v>26</v>
      </c>
      <c r="C48" s="22" t="s">
        <v>35</v>
      </c>
      <c r="D48" s="5">
        <v>2</v>
      </c>
      <c r="E48" s="7">
        <v>26</v>
      </c>
      <c r="F48" s="8">
        <v>35.083333333333329</v>
      </c>
      <c r="G48" s="8">
        <v>6302</v>
      </c>
      <c r="H48" s="8">
        <v>45</v>
      </c>
      <c r="I48" s="8">
        <v>64156</v>
      </c>
      <c r="J48" s="8">
        <v>225</v>
      </c>
      <c r="K48" s="9">
        <f t="shared" si="14"/>
        <v>1.0171474358974359</v>
      </c>
      <c r="L48" s="10">
        <f t="shared" si="15"/>
        <v>64381</v>
      </c>
      <c r="M48" s="11">
        <f t="shared" si="16"/>
        <v>1.1076578647400205E-2</v>
      </c>
      <c r="N48" s="12">
        <f t="shared" si="17"/>
        <v>3.509486696210293E-3</v>
      </c>
      <c r="O48" s="13">
        <f t="shared" si="18"/>
        <v>4.7296993663775676E-3</v>
      </c>
      <c r="P48" s="14">
        <f t="shared" si="19"/>
        <v>6.4385882366626889E-3</v>
      </c>
      <c r="Q48" s="15">
        <f t="shared" si="20"/>
        <v>1.2877176473325378E-2</v>
      </c>
      <c r="R48" s="12">
        <f t="shared" si="13"/>
        <v>6.7636564659285499E-3</v>
      </c>
      <c r="S48" s="13">
        <f t="shared" si="21"/>
        <v>6.7636564659285499E-3</v>
      </c>
      <c r="T48" s="16">
        <f t="shared" si="22"/>
        <v>6.7636564659285499E-3</v>
      </c>
      <c r="U48" s="46">
        <f t="shared" si="23"/>
        <v>20290.969397785651</v>
      </c>
      <c r="V48" s="17">
        <f>IF(OR(B48="CAC",B48="CCB",B48="CCSA",B48="CE",B48="CFCH"),0.5,IF(OR(B48="CCEN",B48="CCS"),0.666666667,IF(B48="CCJ",0.3333333,IF(B48="CTG",0.6,0))))</f>
        <v>0.66666666699999999</v>
      </c>
      <c r="W48" s="18">
        <f t="shared" si="24"/>
        <v>13527.312938620757</v>
      </c>
      <c r="X48" s="17">
        <f t="shared" si="25"/>
        <v>0.33333333300000001</v>
      </c>
      <c r="Y48" s="50">
        <f t="shared" si="26"/>
        <v>6763.6564591648939</v>
      </c>
      <c r="Z48" s="19"/>
      <c r="AA48" s="19"/>
      <c r="AB48" s="19"/>
    </row>
    <row r="49" spans="1:29" x14ac:dyDescent="0.3">
      <c r="A49" s="5"/>
      <c r="B49" s="6" t="s">
        <v>36</v>
      </c>
      <c r="C49" s="22" t="s">
        <v>37</v>
      </c>
      <c r="D49" s="5">
        <v>1</v>
      </c>
      <c r="E49" s="7">
        <v>54</v>
      </c>
      <c r="F49" s="8">
        <v>165.75</v>
      </c>
      <c r="G49" s="8">
        <v>11745</v>
      </c>
      <c r="H49" s="8">
        <v>2115</v>
      </c>
      <c r="I49" s="8">
        <v>570990</v>
      </c>
      <c r="J49" s="8">
        <v>23925</v>
      </c>
      <c r="K49" s="9">
        <f t="shared" si="14"/>
        <v>1.0694444444444444</v>
      </c>
      <c r="L49" s="10">
        <f t="shared" si="15"/>
        <v>594915</v>
      </c>
      <c r="M49" s="11">
        <f t="shared" si="16"/>
        <v>1.1646085001888139E-2</v>
      </c>
      <c r="N49" s="12">
        <f t="shared" si="17"/>
        <v>3.2429540980661163E-2</v>
      </c>
      <c r="O49" s="13">
        <f t="shared" si="18"/>
        <v>2.2345301757066467E-2</v>
      </c>
      <c r="P49" s="14">
        <f t="shared" si="19"/>
        <v>2.2140309246538589E-2</v>
      </c>
      <c r="Q49" s="15">
        <f t="shared" si="20"/>
        <v>2.2140309246538589E-2</v>
      </c>
      <c r="R49" s="12">
        <f t="shared" si="13"/>
        <v>1.1629059064555738E-2</v>
      </c>
      <c r="S49" s="13">
        <f t="shared" si="21"/>
        <v>1.1629059064555738E-2</v>
      </c>
      <c r="T49" s="16">
        <f t="shared" si="22"/>
        <v>1.1629059064555738E-2</v>
      </c>
      <c r="U49" s="46">
        <f t="shared" si="23"/>
        <v>34887.177193667216</v>
      </c>
      <c r="V49" s="17">
        <v>0.5</v>
      </c>
      <c r="W49" s="18">
        <f t="shared" si="24"/>
        <v>17443.588596833608</v>
      </c>
      <c r="X49" s="17">
        <f t="shared" si="25"/>
        <v>0.5</v>
      </c>
      <c r="Y49" s="50">
        <f t="shared" si="26"/>
        <v>17443.588596833608</v>
      </c>
      <c r="Z49" s="19"/>
      <c r="AA49" s="19"/>
      <c r="AB49" s="19"/>
    </row>
    <row r="50" spans="1:29" x14ac:dyDescent="0.3">
      <c r="A50" s="5"/>
      <c r="B50" s="6" t="s">
        <v>36</v>
      </c>
      <c r="C50" s="22" t="s">
        <v>87</v>
      </c>
      <c r="D50" s="5">
        <v>1</v>
      </c>
      <c r="E50" s="7">
        <v>39</v>
      </c>
      <c r="F50" s="8">
        <v>62.166666666666671</v>
      </c>
      <c r="G50" s="8">
        <v>10965</v>
      </c>
      <c r="H50" s="8">
        <v>1115</v>
      </c>
      <c r="I50" s="8">
        <v>447780</v>
      </c>
      <c r="J50" s="8">
        <v>10985</v>
      </c>
      <c r="K50" s="9">
        <f t="shared" si="14"/>
        <v>1.2905982905982907</v>
      </c>
      <c r="L50" s="10">
        <f t="shared" si="15"/>
        <v>458765</v>
      </c>
      <c r="M50" s="11">
        <f t="shared" si="16"/>
        <v>1.405441626601486E-2</v>
      </c>
      <c r="N50" s="12">
        <f t="shared" si="17"/>
        <v>2.5007838713081734E-2</v>
      </c>
      <c r="O50" s="13">
        <f t="shared" si="18"/>
        <v>8.3808924639374484E-3</v>
      </c>
      <c r="P50" s="14">
        <f t="shared" si="19"/>
        <v>1.5814382481011347E-2</v>
      </c>
      <c r="Q50" s="15">
        <f t="shared" si="20"/>
        <v>1.5814382481011347E-2</v>
      </c>
      <c r="R50" s="12">
        <f t="shared" si="13"/>
        <v>8.3064055652207463E-3</v>
      </c>
      <c r="S50" s="13">
        <f t="shared" si="21"/>
        <v>8.3064055652207463E-3</v>
      </c>
      <c r="T50" s="16">
        <f t="shared" si="22"/>
        <v>8.3064055652207463E-3</v>
      </c>
      <c r="U50" s="46">
        <f t="shared" si="23"/>
        <v>24919.216695662239</v>
      </c>
      <c r="V50" s="17">
        <v>0.5</v>
      </c>
      <c r="W50" s="18">
        <f t="shared" si="24"/>
        <v>12459.608347831119</v>
      </c>
      <c r="X50" s="17">
        <f t="shared" si="25"/>
        <v>0.5</v>
      </c>
      <c r="Y50" s="50">
        <f t="shared" si="26"/>
        <v>12459.608347831119</v>
      </c>
      <c r="Z50" s="19"/>
      <c r="AA50" s="19"/>
      <c r="AB50" s="19"/>
    </row>
    <row r="51" spans="1:29" x14ac:dyDescent="0.3">
      <c r="A51" s="5"/>
      <c r="B51" s="6" t="s">
        <v>36</v>
      </c>
      <c r="C51" s="22" t="s">
        <v>38</v>
      </c>
      <c r="D51" s="5">
        <v>1</v>
      </c>
      <c r="E51" s="7">
        <v>66</v>
      </c>
      <c r="F51" s="8">
        <v>61</v>
      </c>
      <c r="G51" s="8">
        <v>6625</v>
      </c>
      <c r="H51" s="8">
        <v>1830</v>
      </c>
      <c r="I51" s="8">
        <v>305705</v>
      </c>
      <c r="J51" s="8">
        <v>19155</v>
      </c>
      <c r="K51" s="9">
        <f t="shared" si="14"/>
        <v>0.53377525252525249</v>
      </c>
      <c r="L51" s="10">
        <f t="shared" si="15"/>
        <v>324860</v>
      </c>
      <c r="M51" s="11">
        <f t="shared" si="16"/>
        <v>5.8127301470462939E-3</v>
      </c>
      <c r="N51" s="12">
        <f t="shared" si="17"/>
        <v>1.7708514128871495E-2</v>
      </c>
      <c r="O51" s="13">
        <f t="shared" si="18"/>
        <v>8.2236102997348681E-3</v>
      </c>
      <c r="P51" s="14">
        <f t="shared" si="19"/>
        <v>1.0581618191884218E-2</v>
      </c>
      <c r="Q51" s="15">
        <f t="shared" si="20"/>
        <v>1.0581618191884218E-2</v>
      </c>
      <c r="R51" s="12">
        <f t="shared" si="13"/>
        <v>5.5579288248305452E-3</v>
      </c>
      <c r="S51" s="13">
        <f t="shared" si="21"/>
        <v>5.5579288248305452E-3</v>
      </c>
      <c r="T51" s="16">
        <f t="shared" si="22"/>
        <v>5.5579288248305452E-3</v>
      </c>
      <c r="U51" s="46">
        <f t="shared" si="23"/>
        <v>16673.786474491637</v>
      </c>
      <c r="V51" s="17">
        <v>0.5</v>
      </c>
      <c r="W51" s="18">
        <f t="shared" si="24"/>
        <v>8336.8932372458185</v>
      </c>
      <c r="X51" s="17">
        <f t="shared" si="25"/>
        <v>0.5</v>
      </c>
      <c r="Y51" s="50">
        <f t="shared" si="26"/>
        <v>8336.8932372458185</v>
      </c>
      <c r="Z51" s="19"/>
      <c r="AA51" s="19"/>
      <c r="AB51" s="19"/>
    </row>
    <row r="52" spans="1:29" x14ac:dyDescent="0.3">
      <c r="A52" s="5"/>
      <c r="B52" s="6" t="s">
        <v>36</v>
      </c>
      <c r="C52" s="22" t="s">
        <v>39</v>
      </c>
      <c r="D52" s="5">
        <v>2</v>
      </c>
      <c r="E52" s="7">
        <v>24.5</v>
      </c>
      <c r="F52" s="8">
        <v>71.333333333333343</v>
      </c>
      <c r="G52" s="8">
        <v>5180</v>
      </c>
      <c r="H52" s="8">
        <v>300</v>
      </c>
      <c r="I52" s="8">
        <v>133270</v>
      </c>
      <c r="J52" s="8">
        <v>2160</v>
      </c>
      <c r="K52" s="9">
        <f t="shared" si="14"/>
        <v>0.93197278911564629</v>
      </c>
      <c r="L52" s="10">
        <f t="shared" si="15"/>
        <v>135430</v>
      </c>
      <c r="M52" s="11">
        <f t="shared" si="16"/>
        <v>1.0149039885027354E-2</v>
      </c>
      <c r="N52" s="12">
        <f t="shared" si="17"/>
        <v>7.3824541909532308E-3</v>
      </c>
      <c r="O52" s="13">
        <f t="shared" si="18"/>
        <v>9.6166808969577171E-3</v>
      </c>
      <c r="P52" s="14">
        <f t="shared" si="19"/>
        <v>9.0493916576461012E-3</v>
      </c>
      <c r="Q52" s="15">
        <f t="shared" si="20"/>
        <v>1.8098783315292202E-2</v>
      </c>
      <c r="R52" s="12">
        <f t="shared" si="13"/>
        <v>9.5062728269269346E-3</v>
      </c>
      <c r="S52" s="13">
        <f t="shared" si="21"/>
        <v>9.5062728269269346E-3</v>
      </c>
      <c r="T52" s="16">
        <f t="shared" si="22"/>
        <v>9.5062728269269346E-3</v>
      </c>
      <c r="U52" s="46">
        <f t="shared" si="23"/>
        <v>28518.818480780803</v>
      </c>
      <c r="V52" s="17">
        <v>0.5</v>
      </c>
      <c r="W52" s="18">
        <f t="shared" si="24"/>
        <v>14259.409240390401</v>
      </c>
      <c r="X52" s="17">
        <f t="shared" si="25"/>
        <v>0.5</v>
      </c>
      <c r="Y52" s="50">
        <f t="shared" si="26"/>
        <v>14259.409240390401</v>
      </c>
      <c r="Z52" s="19"/>
      <c r="AA52" s="19"/>
      <c r="AB52" s="19"/>
    </row>
    <row r="53" spans="1:29" x14ac:dyDescent="0.3">
      <c r="A53" s="5"/>
      <c r="B53" s="6" t="s">
        <v>36</v>
      </c>
      <c r="C53" s="22" t="s">
        <v>40</v>
      </c>
      <c r="D53" s="5">
        <v>1</v>
      </c>
      <c r="E53" s="7">
        <v>23.5</v>
      </c>
      <c r="F53" s="8">
        <v>57.5</v>
      </c>
      <c r="G53" s="8">
        <v>5100</v>
      </c>
      <c r="H53" s="8">
        <v>1860</v>
      </c>
      <c r="I53" s="8">
        <v>150780</v>
      </c>
      <c r="J53" s="8">
        <v>11280</v>
      </c>
      <c r="K53" s="9">
        <f t="shared" si="14"/>
        <v>1.2340425531914894</v>
      </c>
      <c r="L53" s="10">
        <f t="shared" si="15"/>
        <v>162060</v>
      </c>
      <c r="M53" s="11">
        <f t="shared" si="16"/>
        <v>1.3438533011297285E-2</v>
      </c>
      <c r="N53" s="12">
        <f t="shared" si="17"/>
        <v>8.8340879139472833E-3</v>
      </c>
      <c r="O53" s="13">
        <f t="shared" si="18"/>
        <v>7.7517638071271308E-3</v>
      </c>
      <c r="P53" s="14">
        <f t="shared" si="19"/>
        <v>1.00081282441239E-2</v>
      </c>
      <c r="Q53" s="15">
        <f t="shared" si="20"/>
        <v>1.00081282441239E-2</v>
      </c>
      <c r="R53" s="12">
        <f t="shared" si="13"/>
        <v>5.256706813829214E-3</v>
      </c>
      <c r="S53" s="13">
        <f t="shared" si="21"/>
        <v>5.256706813829214E-3</v>
      </c>
      <c r="T53" s="16">
        <f t="shared" si="22"/>
        <v>5.256706813829214E-3</v>
      </c>
      <c r="U53" s="46">
        <f t="shared" si="23"/>
        <v>15770.120441487641</v>
      </c>
      <c r="V53" s="17">
        <v>0.5</v>
      </c>
      <c r="W53" s="18">
        <f t="shared" si="24"/>
        <v>7885.0602207438205</v>
      </c>
      <c r="X53" s="57">
        <f t="shared" si="25"/>
        <v>0.5</v>
      </c>
      <c r="Y53" s="50">
        <f t="shared" si="26"/>
        <v>7885.0602207438205</v>
      </c>
      <c r="Z53" s="19"/>
      <c r="AA53" s="19"/>
      <c r="AB53" s="19"/>
    </row>
    <row r="54" spans="1:29" x14ac:dyDescent="0.3">
      <c r="A54" s="5"/>
      <c r="B54" s="6" t="s">
        <v>41</v>
      </c>
      <c r="C54" s="22" t="s">
        <v>112</v>
      </c>
      <c r="D54" s="5">
        <v>1</v>
      </c>
      <c r="E54" s="7">
        <v>26</v>
      </c>
      <c r="F54" s="8">
        <v>54.5</v>
      </c>
      <c r="G54" s="8">
        <v>5550</v>
      </c>
      <c r="H54" s="8">
        <v>1155</v>
      </c>
      <c r="I54" s="8">
        <v>221235</v>
      </c>
      <c r="J54" s="8">
        <v>8865</v>
      </c>
      <c r="K54" s="9">
        <f t="shared" si="14"/>
        <v>1.0745192307692308</v>
      </c>
      <c r="L54" s="10">
        <f t="shared" si="15"/>
        <v>230100</v>
      </c>
      <c r="M54" s="11">
        <f t="shared" si="16"/>
        <v>1.1701348642006991E-2</v>
      </c>
      <c r="N54" s="12">
        <f t="shared" si="17"/>
        <v>1.2543031155123226E-2</v>
      </c>
      <c r="O54" s="13">
        <f t="shared" si="18"/>
        <v>7.3473239563204978E-3</v>
      </c>
      <c r="P54" s="14">
        <f t="shared" si="19"/>
        <v>1.0530567917816905E-2</v>
      </c>
      <c r="Q54" s="15">
        <f t="shared" si="20"/>
        <v>1.0530567917816905E-2</v>
      </c>
      <c r="R54" s="12">
        <f t="shared" si="13"/>
        <v>5.5311149874184345E-3</v>
      </c>
      <c r="S54" s="13">
        <f t="shared" si="21"/>
        <v>5.5311149874184345E-3</v>
      </c>
      <c r="T54" s="16">
        <f t="shared" si="22"/>
        <v>5.5311149874184345E-3</v>
      </c>
      <c r="U54" s="46">
        <f t="shared" si="23"/>
        <v>16593.344962255305</v>
      </c>
      <c r="V54" s="17">
        <v>0.5</v>
      </c>
      <c r="W54" s="18">
        <f t="shared" si="24"/>
        <v>8296.6724811276526</v>
      </c>
      <c r="X54" s="17">
        <f t="shared" si="25"/>
        <v>0.5</v>
      </c>
      <c r="Y54" s="50">
        <f t="shared" si="26"/>
        <v>8296.6724811276526</v>
      </c>
      <c r="Z54" s="19"/>
      <c r="AA54" s="19"/>
      <c r="AB54" s="19"/>
    </row>
    <row r="55" spans="1:29" x14ac:dyDescent="0.3">
      <c r="A55" s="5"/>
      <c r="B55" s="6" t="s">
        <v>41</v>
      </c>
      <c r="C55" s="6" t="s">
        <v>42</v>
      </c>
      <c r="D55" s="5">
        <v>1</v>
      </c>
      <c r="E55" s="7">
        <v>20</v>
      </c>
      <c r="F55" s="8">
        <v>36.5</v>
      </c>
      <c r="G55" s="8">
        <v>3930</v>
      </c>
      <c r="H55" s="8">
        <v>1810</v>
      </c>
      <c r="I55" s="8">
        <v>182550</v>
      </c>
      <c r="J55" s="8">
        <v>10790</v>
      </c>
      <c r="K55" s="9">
        <f t="shared" si="14"/>
        <v>1.1958333333333333</v>
      </c>
      <c r="L55" s="10">
        <f t="shared" si="15"/>
        <v>193340</v>
      </c>
      <c r="M55" s="11">
        <f t="shared" si="16"/>
        <v>1.3022440502111285E-2</v>
      </c>
      <c r="N55" s="12">
        <f t="shared" si="17"/>
        <v>1.0539198798485548E-2</v>
      </c>
      <c r="O55" s="13">
        <f t="shared" si="18"/>
        <v>4.9206848514807E-3</v>
      </c>
      <c r="P55" s="14">
        <f t="shared" si="19"/>
        <v>9.4941080506925121E-3</v>
      </c>
      <c r="Q55" s="15">
        <f t="shared" si="20"/>
        <v>9.4941080506925121E-3</v>
      </c>
      <c r="R55" s="12">
        <f t="shared" si="13"/>
        <v>4.9867209196293614E-3</v>
      </c>
      <c r="S55" s="13">
        <f t="shared" si="21"/>
        <v>4.9867209196293614E-3</v>
      </c>
      <c r="T55" s="16">
        <f t="shared" si="22"/>
        <v>4.9867209196293614E-3</v>
      </c>
      <c r="U55" s="46">
        <f t="shared" si="23"/>
        <v>14960.162758888084</v>
      </c>
      <c r="V55" s="17">
        <v>0.5</v>
      </c>
      <c r="W55" s="18">
        <f t="shared" si="24"/>
        <v>7480.0813794440419</v>
      </c>
      <c r="X55" s="17">
        <f t="shared" si="25"/>
        <v>0.5</v>
      </c>
      <c r="Y55" s="50">
        <f t="shared" si="26"/>
        <v>7480.0813794440419</v>
      </c>
      <c r="Z55" s="19"/>
      <c r="AA55" s="19"/>
      <c r="AB55" s="19"/>
    </row>
    <row r="56" spans="1:29" x14ac:dyDescent="0.3">
      <c r="A56" s="5"/>
      <c r="B56" s="6" t="s">
        <v>41</v>
      </c>
      <c r="C56" s="6" t="s">
        <v>43</v>
      </c>
      <c r="D56" s="5">
        <v>1</v>
      </c>
      <c r="E56" s="7">
        <v>59.5</v>
      </c>
      <c r="F56" s="8">
        <v>151.16666666666669</v>
      </c>
      <c r="G56" s="8">
        <v>13630</v>
      </c>
      <c r="H56" s="8">
        <v>4932</v>
      </c>
      <c r="I56" s="8">
        <v>395395</v>
      </c>
      <c r="J56" s="8">
        <v>24797</v>
      </c>
      <c r="K56" s="9">
        <f t="shared" si="14"/>
        <v>1.2998599439775911</v>
      </c>
      <c r="L56" s="10">
        <f t="shared" si="15"/>
        <v>420192</v>
      </c>
      <c r="M56" s="11">
        <f t="shared" si="16"/>
        <v>1.4155274242390986E-2</v>
      </c>
      <c r="N56" s="12">
        <f t="shared" si="17"/>
        <v>2.2905177519050579E-2</v>
      </c>
      <c r="O56" s="13">
        <f t="shared" si="18"/>
        <v>2.0379274704534225E-2</v>
      </c>
      <c r="P56" s="14">
        <f t="shared" si="19"/>
        <v>1.9146575488658595E-2</v>
      </c>
      <c r="Q56" s="15">
        <f t="shared" si="20"/>
        <v>1.9146575488658595E-2</v>
      </c>
      <c r="R56" s="12">
        <f t="shared" si="13"/>
        <v>1.0056619117747691E-2</v>
      </c>
      <c r="S56" s="13">
        <f t="shared" si="21"/>
        <v>1.0056619117747691E-2</v>
      </c>
      <c r="T56" s="16">
        <f t="shared" si="22"/>
        <v>1.0056619117747691E-2</v>
      </c>
      <c r="U56" s="46">
        <f t="shared" si="23"/>
        <v>30169.857353243075</v>
      </c>
      <c r="V56" s="17">
        <v>0.5</v>
      </c>
      <c r="W56" s="18">
        <f t="shared" si="24"/>
        <v>15084.928676621537</v>
      </c>
      <c r="X56" s="17">
        <f t="shared" si="25"/>
        <v>0.5</v>
      </c>
      <c r="Y56" s="50">
        <f t="shared" si="26"/>
        <v>15084.928676621537</v>
      </c>
      <c r="Z56" s="19"/>
      <c r="AA56" s="19"/>
      <c r="AB56" s="19"/>
    </row>
    <row r="57" spans="1:29" x14ac:dyDescent="0.3">
      <c r="A57" s="5"/>
      <c r="B57" s="6" t="s">
        <v>41</v>
      </c>
      <c r="C57" s="6" t="s">
        <v>44</v>
      </c>
      <c r="D57" s="5">
        <v>1</v>
      </c>
      <c r="E57" s="7">
        <v>31</v>
      </c>
      <c r="F57" s="8">
        <v>79.333333333333329</v>
      </c>
      <c r="G57" s="8">
        <v>5835</v>
      </c>
      <c r="H57" s="8">
        <v>1420</v>
      </c>
      <c r="I57" s="8">
        <v>272145</v>
      </c>
      <c r="J57" s="8">
        <v>8930</v>
      </c>
      <c r="K57" s="9">
        <f t="shared" si="14"/>
        <v>0.9751344086021505</v>
      </c>
      <c r="L57" s="10">
        <f t="shared" si="15"/>
        <v>281075</v>
      </c>
      <c r="M57" s="11">
        <f t="shared" si="16"/>
        <v>1.0619063262090295E-2</v>
      </c>
      <c r="N57" s="12">
        <f t="shared" si="17"/>
        <v>1.5321740469040682E-2</v>
      </c>
      <c r="O57" s="13">
        <f t="shared" si="18"/>
        <v>1.0695187165775402E-2</v>
      </c>
      <c r="P57" s="14">
        <f t="shared" si="19"/>
        <v>1.2211996965635458E-2</v>
      </c>
      <c r="Q57" s="15">
        <f t="shared" si="20"/>
        <v>1.2211996965635458E-2</v>
      </c>
      <c r="R57" s="12">
        <f t="shared" si="13"/>
        <v>6.4142750865935913E-3</v>
      </c>
      <c r="S57" s="13">
        <f t="shared" si="21"/>
        <v>6.4142750865935913E-3</v>
      </c>
      <c r="T57" s="16">
        <f t="shared" si="22"/>
        <v>6.4142750865935913E-3</v>
      </c>
      <c r="U57" s="46">
        <f t="shared" si="23"/>
        <v>19242.825259780773</v>
      </c>
      <c r="V57" s="17">
        <v>0.5</v>
      </c>
      <c r="W57" s="18">
        <f t="shared" si="24"/>
        <v>9621.4126298903866</v>
      </c>
      <c r="X57" s="17">
        <f t="shared" si="25"/>
        <v>0.5</v>
      </c>
      <c r="Y57" s="50">
        <f t="shared" si="26"/>
        <v>9621.4126298903866</v>
      </c>
      <c r="Z57" s="19"/>
      <c r="AA57" s="19"/>
      <c r="AB57" s="19"/>
    </row>
    <row r="58" spans="1:29" x14ac:dyDescent="0.3">
      <c r="A58" s="5"/>
      <c r="B58" s="6" t="s">
        <v>45</v>
      </c>
      <c r="C58" s="6" t="s">
        <v>46</v>
      </c>
      <c r="D58" s="5">
        <v>1</v>
      </c>
      <c r="E58" s="7">
        <v>24</v>
      </c>
      <c r="F58" s="8">
        <v>45.5</v>
      </c>
      <c r="G58" s="8">
        <v>4320</v>
      </c>
      <c r="H58" s="8">
        <v>2250</v>
      </c>
      <c r="I58" s="8">
        <v>125505</v>
      </c>
      <c r="J58" s="8">
        <v>18210</v>
      </c>
      <c r="K58" s="9">
        <f t="shared" si="14"/>
        <v>1.140625</v>
      </c>
      <c r="L58" s="10">
        <f t="shared" si="15"/>
        <v>143715</v>
      </c>
      <c r="M58" s="11">
        <f t="shared" si="16"/>
        <v>1.2421230269870956E-2</v>
      </c>
      <c r="N58" s="12">
        <f t="shared" si="17"/>
        <v>7.8340796282422177E-3</v>
      </c>
      <c r="O58" s="13">
        <f t="shared" si="18"/>
        <v>6.1340044039005989E-3</v>
      </c>
      <c r="P58" s="14">
        <f t="shared" si="19"/>
        <v>8.796438100671258E-3</v>
      </c>
      <c r="Q58" s="15">
        <f t="shared" si="20"/>
        <v>8.796438100671258E-3</v>
      </c>
      <c r="R58" s="12">
        <f t="shared" si="13"/>
        <v>4.6202741385108353E-3</v>
      </c>
      <c r="S58" s="13">
        <f t="shared" si="21"/>
        <v>4.6202741385108353E-3</v>
      </c>
      <c r="T58" s="16">
        <f t="shared" si="22"/>
        <v>4.6202741385108353E-3</v>
      </c>
      <c r="U58" s="46">
        <f t="shared" si="23"/>
        <v>13860.822415532506</v>
      </c>
      <c r="V58" s="17">
        <v>0.5</v>
      </c>
      <c r="W58" s="18">
        <f t="shared" si="24"/>
        <v>6930.411207766253</v>
      </c>
      <c r="X58" s="17">
        <f t="shared" si="25"/>
        <v>0.5</v>
      </c>
      <c r="Y58" s="50">
        <f t="shared" si="26"/>
        <v>6930.411207766253</v>
      </c>
      <c r="Z58" s="19"/>
      <c r="AA58" s="19"/>
      <c r="AB58" s="19"/>
    </row>
    <row r="59" spans="1:29" x14ac:dyDescent="0.3">
      <c r="A59" s="5"/>
      <c r="B59" s="6" t="s">
        <v>45</v>
      </c>
      <c r="C59" s="6" t="s">
        <v>47</v>
      </c>
      <c r="D59" s="5">
        <v>1</v>
      </c>
      <c r="E59" s="7">
        <v>14</v>
      </c>
      <c r="F59" s="8">
        <v>29.333333333333336</v>
      </c>
      <c r="G59" s="8">
        <v>4020</v>
      </c>
      <c r="H59" s="8">
        <v>780</v>
      </c>
      <c r="I59" s="8">
        <v>84300</v>
      </c>
      <c r="J59" s="8">
        <v>4800</v>
      </c>
      <c r="K59" s="9">
        <f t="shared" si="14"/>
        <v>1.4285714285714286</v>
      </c>
      <c r="L59" s="10">
        <f t="shared" si="15"/>
        <v>89100</v>
      </c>
      <c r="M59" s="11">
        <f t="shared" si="16"/>
        <v>1.5556922451501783E-2</v>
      </c>
      <c r="N59" s="12">
        <f t="shared" si="17"/>
        <v>4.856949482492305E-3</v>
      </c>
      <c r="O59" s="13">
        <f t="shared" si="18"/>
        <v>3.9545229856648555E-3</v>
      </c>
      <c r="P59" s="14">
        <f t="shared" si="19"/>
        <v>8.1227983065529797E-3</v>
      </c>
      <c r="Q59" s="15">
        <f t="shared" si="20"/>
        <v>8.1227983065529797E-3</v>
      </c>
      <c r="R59" s="12">
        <f t="shared" si="13"/>
        <v>4.2664490466024479E-3</v>
      </c>
      <c r="S59" s="13">
        <f t="shared" si="21"/>
        <v>4.2664490466024479E-3</v>
      </c>
      <c r="T59" s="16">
        <f t="shared" si="22"/>
        <v>4.2664490466024479E-3</v>
      </c>
      <c r="U59" s="46">
        <f t="shared" si="23"/>
        <v>12799.347139807343</v>
      </c>
      <c r="V59" s="17">
        <v>0.5</v>
      </c>
      <c r="W59" s="18">
        <f t="shared" si="24"/>
        <v>6399.6735699036717</v>
      </c>
      <c r="X59" s="17">
        <f t="shared" si="25"/>
        <v>0.5</v>
      </c>
      <c r="Y59" s="50">
        <f t="shared" si="26"/>
        <v>6399.6735699036717</v>
      </c>
      <c r="Z59" s="19"/>
      <c r="AA59" s="19"/>
      <c r="AB59" s="19"/>
    </row>
    <row r="60" spans="1:29" x14ac:dyDescent="0.3">
      <c r="A60" s="5"/>
      <c r="B60" s="6" t="s">
        <v>45</v>
      </c>
      <c r="C60" s="6" t="s">
        <v>48</v>
      </c>
      <c r="D60" s="5">
        <v>1</v>
      </c>
      <c r="E60" s="7">
        <v>37</v>
      </c>
      <c r="F60" s="8">
        <v>66</v>
      </c>
      <c r="G60" s="8">
        <v>3000</v>
      </c>
      <c r="H60" s="8">
        <v>1170</v>
      </c>
      <c r="I60" s="8">
        <v>105390</v>
      </c>
      <c r="J60" s="8">
        <v>18540</v>
      </c>
      <c r="K60" s="9">
        <f t="shared" si="14"/>
        <v>0.46959459459459457</v>
      </c>
      <c r="L60" s="10">
        <f t="shared" si="15"/>
        <v>123930</v>
      </c>
      <c r="M60" s="11">
        <f t="shared" si="16"/>
        <v>5.1138126842267687E-3</v>
      </c>
      <c r="N60" s="12">
        <f t="shared" si="17"/>
        <v>6.7555751892847517E-3</v>
      </c>
      <c r="O60" s="13">
        <f t="shared" si="18"/>
        <v>8.8976767177459237E-3</v>
      </c>
      <c r="P60" s="14">
        <f t="shared" si="19"/>
        <v>6.9223548637524814E-3</v>
      </c>
      <c r="Q60" s="15">
        <f t="shared" si="20"/>
        <v>6.9223548637524814E-3</v>
      </c>
      <c r="R60" s="12">
        <f t="shared" si="13"/>
        <v>3.6359236305146788E-3</v>
      </c>
      <c r="S60" s="13">
        <f t="shared" si="21"/>
        <v>3.6359236305146788E-3</v>
      </c>
      <c r="T60" s="16">
        <f t="shared" si="22"/>
        <v>3.6359236305146788E-3</v>
      </c>
      <c r="U60" s="46">
        <f t="shared" si="23"/>
        <v>10907.770891544036</v>
      </c>
      <c r="V60" s="17">
        <v>0.5</v>
      </c>
      <c r="W60" s="18">
        <f t="shared" si="24"/>
        <v>5453.8854457720181</v>
      </c>
      <c r="X60" s="17">
        <f t="shared" si="25"/>
        <v>0.5</v>
      </c>
      <c r="Y60" s="50">
        <f t="shared" si="26"/>
        <v>5453.8854457720181</v>
      </c>
      <c r="Z60" s="19"/>
      <c r="AA60" s="19"/>
      <c r="AB60" s="19"/>
    </row>
    <row r="61" spans="1:29" x14ac:dyDescent="0.3">
      <c r="A61" s="5"/>
      <c r="B61" s="6" t="s">
        <v>45</v>
      </c>
      <c r="C61" s="6" t="s">
        <v>49</v>
      </c>
      <c r="D61" s="5">
        <v>1</v>
      </c>
      <c r="E61" s="7">
        <v>31</v>
      </c>
      <c r="F61" s="8">
        <v>177.5</v>
      </c>
      <c r="G61" s="8">
        <v>8145</v>
      </c>
      <c r="H61" s="8">
        <v>5420</v>
      </c>
      <c r="I61" s="8">
        <v>325140</v>
      </c>
      <c r="J61" s="8">
        <v>30055</v>
      </c>
      <c r="K61" s="9">
        <f t="shared" si="14"/>
        <v>1.823252688172043</v>
      </c>
      <c r="L61" s="10">
        <f t="shared" si="15"/>
        <v>355195</v>
      </c>
      <c r="M61" s="11">
        <f t="shared" si="16"/>
        <v>1.9854940475569245E-2</v>
      </c>
      <c r="N61" s="12">
        <f t="shared" si="17"/>
        <v>1.9362111912837873E-2</v>
      </c>
      <c r="O61" s="13">
        <f t="shared" si="18"/>
        <v>2.3929357839392446E-2</v>
      </c>
      <c r="P61" s="14">
        <f t="shared" si="19"/>
        <v>2.1048803409266518E-2</v>
      </c>
      <c r="Q61" s="15">
        <f t="shared" si="20"/>
        <v>2.1048803409266518E-2</v>
      </c>
      <c r="R61" s="12">
        <f t="shared" si="13"/>
        <v>1.1055752444959686E-2</v>
      </c>
      <c r="S61" s="13">
        <f t="shared" si="21"/>
        <v>1.1055752444959686E-2</v>
      </c>
      <c r="T61" s="16">
        <f t="shared" si="22"/>
        <v>1.1055752444959686E-2</v>
      </c>
      <c r="U61" s="46">
        <f t="shared" si="23"/>
        <v>33167.257334879054</v>
      </c>
      <c r="V61" s="17">
        <v>0.5</v>
      </c>
      <c r="W61" s="18">
        <f t="shared" si="24"/>
        <v>16583.628667439527</v>
      </c>
      <c r="X61" s="17">
        <f t="shared" si="25"/>
        <v>0.5</v>
      </c>
      <c r="Y61" s="50">
        <f t="shared" si="26"/>
        <v>16583.628667439527</v>
      </c>
      <c r="Z61" s="19"/>
      <c r="AA61" s="19"/>
      <c r="AB61" s="19"/>
      <c r="AC61" s="65" t="s">
        <v>97</v>
      </c>
    </row>
    <row r="62" spans="1:29" x14ac:dyDescent="0.3">
      <c r="A62" s="5"/>
      <c r="B62" s="6" t="s">
        <v>45</v>
      </c>
      <c r="C62" s="6" t="s">
        <v>50</v>
      </c>
      <c r="D62" s="5">
        <v>1</v>
      </c>
      <c r="E62" s="7">
        <v>20</v>
      </c>
      <c r="F62" s="8">
        <v>34</v>
      </c>
      <c r="G62" s="8">
        <v>4260</v>
      </c>
      <c r="H62" s="8">
        <v>2070</v>
      </c>
      <c r="I62" s="8">
        <v>151800</v>
      </c>
      <c r="J62" s="8">
        <v>9630</v>
      </c>
      <c r="K62" s="9">
        <f t="shared" si="14"/>
        <v>1.3187500000000001</v>
      </c>
      <c r="L62" s="10">
        <f t="shared" si="15"/>
        <v>161430</v>
      </c>
      <c r="M62" s="11">
        <f t="shared" si="16"/>
        <v>1.4360984038042585E-2</v>
      </c>
      <c r="N62" s="12">
        <f t="shared" si="17"/>
        <v>8.7997458468993591E-3</v>
      </c>
      <c r="O62" s="13">
        <f t="shared" si="18"/>
        <v>4.5836516424751731E-3</v>
      </c>
      <c r="P62" s="14">
        <f t="shared" si="19"/>
        <v>9.2481271758057051E-3</v>
      </c>
      <c r="Q62" s="15">
        <f t="shared" si="20"/>
        <v>9.2481271758057051E-3</v>
      </c>
      <c r="R62" s="12">
        <f t="shared" si="13"/>
        <v>4.8575210023672757E-3</v>
      </c>
      <c r="S62" s="13">
        <f t="shared" si="21"/>
        <v>4.8575210023672757E-3</v>
      </c>
      <c r="T62" s="16">
        <f t="shared" si="22"/>
        <v>4.8575210023672757E-3</v>
      </c>
      <c r="U62" s="46">
        <f t="shared" si="23"/>
        <v>14572.563007101828</v>
      </c>
      <c r="V62" s="17">
        <v>0.5</v>
      </c>
      <c r="W62" s="18">
        <f t="shared" si="24"/>
        <v>7286.2815035509138</v>
      </c>
      <c r="X62" s="17">
        <f t="shared" si="25"/>
        <v>0.5</v>
      </c>
      <c r="Y62" s="50">
        <f t="shared" si="26"/>
        <v>7286.2815035509138</v>
      </c>
      <c r="Z62" s="19"/>
      <c r="AA62" s="19"/>
      <c r="AB62" s="19"/>
    </row>
    <row r="63" spans="1:29" x14ac:dyDescent="0.3">
      <c r="A63" s="5"/>
      <c r="B63" s="6" t="s">
        <v>45</v>
      </c>
      <c r="C63" s="6" t="s">
        <v>51</v>
      </c>
      <c r="D63" s="5">
        <v>1</v>
      </c>
      <c r="E63" s="7">
        <v>24</v>
      </c>
      <c r="F63" s="8">
        <v>34</v>
      </c>
      <c r="G63" s="8">
        <v>5410</v>
      </c>
      <c r="H63" s="8">
        <v>1680</v>
      </c>
      <c r="I63" s="8">
        <v>180445</v>
      </c>
      <c r="J63" s="8">
        <v>9990</v>
      </c>
      <c r="K63" s="9">
        <f t="shared" si="14"/>
        <v>1.2309027777777777</v>
      </c>
      <c r="L63" s="10">
        <f t="shared" si="15"/>
        <v>190435</v>
      </c>
      <c r="M63" s="11">
        <f t="shared" si="16"/>
        <v>1.3404341341458913E-2</v>
      </c>
      <c r="N63" s="12">
        <f t="shared" si="17"/>
        <v>1.0380843711542336E-2</v>
      </c>
      <c r="O63" s="13">
        <f t="shared" si="18"/>
        <v>4.5836516424751731E-3</v>
      </c>
      <c r="P63" s="14">
        <f t="shared" si="19"/>
        <v>9.4562788984921403E-3</v>
      </c>
      <c r="Q63" s="15">
        <f t="shared" si="20"/>
        <v>9.4562788984921403E-3</v>
      </c>
      <c r="R63" s="12">
        <f t="shared" si="13"/>
        <v>4.9668513938516687E-3</v>
      </c>
      <c r="S63" s="13">
        <f t="shared" si="21"/>
        <v>4.9668513938516687E-3</v>
      </c>
      <c r="T63" s="16">
        <f t="shared" si="22"/>
        <v>4.9668513938516687E-3</v>
      </c>
      <c r="U63" s="46">
        <f t="shared" si="23"/>
        <v>14900.554181555006</v>
      </c>
      <c r="V63" s="17">
        <v>0.5</v>
      </c>
      <c r="W63" s="18">
        <f t="shared" si="24"/>
        <v>7450.277090777503</v>
      </c>
      <c r="X63" s="17">
        <f t="shared" si="25"/>
        <v>0.5</v>
      </c>
      <c r="Y63" s="50">
        <f t="shared" si="26"/>
        <v>7450.277090777503</v>
      </c>
      <c r="Z63" s="19"/>
      <c r="AA63" s="19"/>
      <c r="AB63" s="19"/>
    </row>
    <row r="64" spans="1:29" x14ac:dyDescent="0.3">
      <c r="A64" s="5"/>
      <c r="B64" s="6" t="s">
        <v>45</v>
      </c>
      <c r="C64" s="6" t="s">
        <v>52</v>
      </c>
      <c r="D64" s="5">
        <v>1</v>
      </c>
      <c r="E64" s="7">
        <v>33</v>
      </c>
      <c r="F64" s="8">
        <v>89.166666666666671</v>
      </c>
      <c r="G64" s="8">
        <v>7036</v>
      </c>
      <c r="H64" s="8">
        <v>1860</v>
      </c>
      <c r="I64" s="8">
        <v>219710</v>
      </c>
      <c r="J64" s="8">
        <v>18120</v>
      </c>
      <c r="K64" s="9">
        <f t="shared" si="14"/>
        <v>1.1232323232323231</v>
      </c>
      <c r="L64" s="10">
        <f t="shared" si="15"/>
        <v>237830</v>
      </c>
      <c r="M64" s="11">
        <f t="shared" si="16"/>
        <v>1.2231826703281806E-2</v>
      </c>
      <c r="N64" s="12">
        <f t="shared" si="17"/>
        <v>1.2964402866679516E-2</v>
      </c>
      <c r="O64" s="13">
        <f t="shared" si="18"/>
        <v>1.2020851121197145E-2</v>
      </c>
      <c r="P64" s="14">
        <f t="shared" si="19"/>
        <v>1.2405693563719488E-2</v>
      </c>
      <c r="Q64" s="15">
        <f t="shared" si="20"/>
        <v>1.2405693563719488E-2</v>
      </c>
      <c r="R64" s="12">
        <f t="shared" si="13"/>
        <v>6.5160130142187375E-3</v>
      </c>
      <c r="S64" s="13">
        <f t="shared" si="21"/>
        <v>6.5160130142187375E-3</v>
      </c>
      <c r="T64" s="16">
        <f t="shared" si="22"/>
        <v>6.5160130142187375E-3</v>
      </c>
      <c r="U64" s="46">
        <f t="shared" si="23"/>
        <v>19548.039042656212</v>
      </c>
      <c r="V64" s="17">
        <v>0.5</v>
      </c>
      <c r="W64" s="18">
        <f t="shared" si="24"/>
        <v>9774.0195213281058</v>
      </c>
      <c r="X64" s="17">
        <f t="shared" si="25"/>
        <v>0.5</v>
      </c>
      <c r="Y64" s="50">
        <f t="shared" si="26"/>
        <v>9774.0195213281058</v>
      </c>
      <c r="Z64" s="19"/>
      <c r="AA64" s="2" t="s">
        <v>92</v>
      </c>
      <c r="AB64" s="66" t="s">
        <v>0</v>
      </c>
      <c r="AC64" s="67" t="s">
        <v>120</v>
      </c>
    </row>
    <row r="65" spans="1:34" x14ac:dyDescent="0.3">
      <c r="A65" s="5"/>
      <c r="B65" s="6" t="s">
        <v>45</v>
      </c>
      <c r="C65" s="6" t="s">
        <v>88</v>
      </c>
      <c r="D65" s="5">
        <v>1</v>
      </c>
      <c r="E65" s="7">
        <v>26</v>
      </c>
      <c r="F65" s="8">
        <v>33</v>
      </c>
      <c r="G65" s="8">
        <v>4619</v>
      </c>
      <c r="H65" s="68">
        <v>1185</v>
      </c>
      <c r="I65" s="8">
        <v>209359</v>
      </c>
      <c r="J65" s="68">
        <v>15315</v>
      </c>
      <c r="K65" s="9">
        <f t="shared" si="14"/>
        <v>0.93012820512820515</v>
      </c>
      <c r="L65" s="10">
        <f t="shared" si="15"/>
        <v>224674</v>
      </c>
      <c r="M65" s="11">
        <f t="shared" si="16"/>
        <v>1.0128952649993821E-2</v>
      </c>
      <c r="N65" s="12">
        <f t="shared" si="17"/>
        <v>1.2247253288770776E-2</v>
      </c>
      <c r="O65" s="13">
        <f t="shared" si="18"/>
        <v>4.4488383588729618E-3</v>
      </c>
      <c r="P65" s="14">
        <f t="shared" si="19"/>
        <v>8.9416814325458532E-3</v>
      </c>
      <c r="Q65" s="15">
        <f t="shared" si="20"/>
        <v>8.9416814325458532E-3</v>
      </c>
      <c r="R65" s="12">
        <f t="shared" si="13"/>
        <v>4.6965622908710647E-3</v>
      </c>
      <c r="S65" s="13">
        <f t="shared" si="21"/>
        <v>4.6965622908710647E-3</v>
      </c>
      <c r="T65" s="16">
        <f t="shared" si="22"/>
        <v>4.6965622908710647E-3</v>
      </c>
      <c r="U65" s="46">
        <f t="shared" si="23"/>
        <v>14089.686872613194</v>
      </c>
      <c r="V65" s="17">
        <v>0.5</v>
      </c>
      <c r="W65" s="18">
        <f t="shared" si="24"/>
        <v>7044.8434363065971</v>
      </c>
      <c r="X65" s="17">
        <f t="shared" si="25"/>
        <v>0.5</v>
      </c>
      <c r="Y65" s="50">
        <f t="shared" si="26"/>
        <v>7044.8434363065971</v>
      </c>
      <c r="Z65" s="19"/>
      <c r="AA65" s="67">
        <v>153081</v>
      </c>
      <c r="AB65" s="3" t="s">
        <v>2</v>
      </c>
      <c r="AC65" s="69">
        <v>124641.281134719</v>
      </c>
      <c r="AD65" s="85"/>
      <c r="AE65" s="85"/>
      <c r="AG65" s="85"/>
      <c r="AH65" s="92"/>
    </row>
    <row r="66" spans="1:34" x14ac:dyDescent="0.3">
      <c r="A66" s="5"/>
      <c r="B66" s="6" t="s">
        <v>53</v>
      </c>
      <c r="C66" s="6" t="s">
        <v>113</v>
      </c>
      <c r="D66" s="5">
        <v>1.5</v>
      </c>
      <c r="E66" s="7">
        <v>23.5</v>
      </c>
      <c r="F66" s="8">
        <v>107.16666666666666</v>
      </c>
      <c r="G66" s="8">
        <v>5990</v>
      </c>
      <c r="H66" s="8">
        <v>840</v>
      </c>
      <c r="I66" s="8">
        <v>187615</v>
      </c>
      <c r="J66" s="8">
        <v>15360</v>
      </c>
      <c r="K66" s="9">
        <f t="shared" ref="K66:K80" si="27">(G66+H66)/(240*E66)</f>
        <v>1.2109929078014185</v>
      </c>
      <c r="L66" s="10">
        <f t="shared" ref="L66:L80" si="28">I66+J66</f>
        <v>202975</v>
      </c>
      <c r="M66" s="11">
        <f t="shared" ref="M66:M80" si="29">(K66/$K$81)</f>
        <v>1.3187525929189722E-2</v>
      </c>
      <c r="N66" s="12">
        <f t="shared" ref="N66:N80" si="30">(L66/$L$81)</f>
        <v>1.106441437944866E-2</v>
      </c>
      <c r="O66" s="13">
        <f t="shared" ref="O66:O80" si="31">(F66/$F$81)</f>
        <v>1.4447490226036941E-2</v>
      </c>
      <c r="P66" s="14">
        <f t="shared" ref="P66:P80" si="32">(M66+N66+O66)/3</f>
        <v>1.2899810178225108E-2</v>
      </c>
      <c r="Q66" s="15">
        <f t="shared" ref="Q66:Q80" si="33">P66*D66</f>
        <v>1.9349715267337662E-2</v>
      </c>
      <c r="R66" s="12">
        <f t="shared" si="13"/>
        <v>1.0163317016964659E-2</v>
      </c>
      <c r="S66" s="13">
        <f t="shared" ref="S66:S80" si="34">R66</f>
        <v>1.0163317016964659E-2</v>
      </c>
      <c r="T66" s="16">
        <f t="shared" ref="T66:T80" si="35">(R66+S66)/2</f>
        <v>1.0163317016964659E-2</v>
      </c>
      <c r="U66" s="46">
        <f t="shared" ref="U66:U81" si="36">T66*3000000</f>
        <v>30489.951050893975</v>
      </c>
      <c r="V66" s="17">
        <v>0.5</v>
      </c>
      <c r="W66" s="18">
        <f t="shared" ref="W66:W80" si="37">U66*V66</f>
        <v>15244.975525446987</v>
      </c>
      <c r="X66" s="17">
        <f t="shared" ref="X66:X80" si="38">1-V66</f>
        <v>0.5</v>
      </c>
      <c r="Y66" s="50">
        <f t="shared" ref="Y66:Y80" si="39">U66*X66</f>
        <v>15244.975525446987</v>
      </c>
      <c r="Z66" s="19"/>
      <c r="AA66" s="67">
        <v>153083</v>
      </c>
      <c r="AB66" s="3" t="s">
        <v>20</v>
      </c>
      <c r="AC66" s="69">
        <v>83329.753402255272</v>
      </c>
      <c r="AD66" s="85"/>
      <c r="AE66" s="85"/>
      <c r="AG66" s="85"/>
      <c r="AH66" s="92"/>
    </row>
    <row r="67" spans="1:34" x14ac:dyDescent="0.3">
      <c r="A67" s="5"/>
      <c r="B67" s="6" t="s">
        <v>53</v>
      </c>
      <c r="C67" s="6" t="s">
        <v>54</v>
      </c>
      <c r="D67" s="5">
        <v>1.5</v>
      </c>
      <c r="E67" s="7">
        <v>27.5</v>
      </c>
      <c r="F67" s="8">
        <v>132.33333333333331</v>
      </c>
      <c r="G67" s="8">
        <v>5880</v>
      </c>
      <c r="H67" s="8">
        <v>1170</v>
      </c>
      <c r="I67" s="8">
        <v>227750</v>
      </c>
      <c r="J67" s="8">
        <v>15420</v>
      </c>
      <c r="K67" s="9">
        <f t="shared" si="27"/>
        <v>1.0681818181818181</v>
      </c>
      <c r="L67" s="10">
        <f t="shared" si="28"/>
        <v>243170</v>
      </c>
      <c r="M67" s="11">
        <f t="shared" si="29"/>
        <v>1.1632335196691105E-2</v>
      </c>
      <c r="N67" s="12">
        <f t="shared" si="30"/>
        <v>1.3255492768323838E-2</v>
      </c>
      <c r="O67" s="13">
        <f t="shared" si="31"/>
        <v>1.7840291196692584E-2</v>
      </c>
      <c r="P67" s="14">
        <f t="shared" si="32"/>
        <v>1.4242706387235843E-2</v>
      </c>
      <c r="Q67" s="15">
        <f t="shared" si="33"/>
        <v>2.1364059580853766E-2</v>
      </c>
      <c r="R67" s="12">
        <f t="shared" ref="R67:R80" si="40">(Q67/$Q$81)</f>
        <v>1.1221338778873562E-2</v>
      </c>
      <c r="S67" s="13">
        <f t="shared" si="34"/>
        <v>1.1221338778873562E-2</v>
      </c>
      <c r="T67" s="16">
        <f t="shared" si="35"/>
        <v>1.1221338778873562E-2</v>
      </c>
      <c r="U67" s="46">
        <f t="shared" si="36"/>
        <v>33664.016336620683</v>
      </c>
      <c r="V67" s="17">
        <v>0.5</v>
      </c>
      <c r="W67" s="18">
        <f t="shared" si="37"/>
        <v>16832.008168310342</v>
      </c>
      <c r="X67" s="17">
        <f t="shared" si="38"/>
        <v>0.5</v>
      </c>
      <c r="Y67" s="50">
        <f t="shared" si="39"/>
        <v>16832.008168310342</v>
      </c>
      <c r="Z67" s="19"/>
      <c r="AA67" s="67">
        <v>153082</v>
      </c>
      <c r="AB67" s="3" t="s">
        <v>25</v>
      </c>
      <c r="AC67" s="69">
        <v>36487.240774744867</v>
      </c>
      <c r="AD67" s="85"/>
      <c r="AE67" s="85"/>
      <c r="AG67" s="85"/>
      <c r="AH67" s="92"/>
    </row>
    <row r="68" spans="1:34" x14ac:dyDescent="0.3">
      <c r="A68" s="59"/>
      <c r="B68" s="6" t="s">
        <v>53</v>
      </c>
      <c r="C68" s="6" t="s">
        <v>55</v>
      </c>
      <c r="D68" s="5">
        <v>1.5</v>
      </c>
      <c r="E68" s="7">
        <v>37</v>
      </c>
      <c r="F68" s="8">
        <v>127.08333333333334</v>
      </c>
      <c r="G68" s="8">
        <v>8410</v>
      </c>
      <c r="H68" s="8">
        <v>1080</v>
      </c>
      <c r="I68" s="8">
        <v>318870</v>
      </c>
      <c r="J68" s="8">
        <v>9240</v>
      </c>
      <c r="K68" s="9">
        <f t="shared" si="27"/>
        <v>1.0686936936936937</v>
      </c>
      <c r="L68" s="10">
        <f t="shared" si="28"/>
        <v>328110</v>
      </c>
      <c r="M68" s="11">
        <f t="shared" si="29"/>
        <v>1.1637909442041256E-2</v>
      </c>
      <c r="N68" s="12">
        <f t="shared" si="30"/>
        <v>1.7885675585864763E-2</v>
      </c>
      <c r="O68" s="13">
        <f t="shared" si="31"/>
        <v>1.7132521457780978E-2</v>
      </c>
      <c r="P68" s="14">
        <f t="shared" si="32"/>
        <v>1.5552035495228997E-2</v>
      </c>
      <c r="Q68" s="15">
        <f t="shared" si="33"/>
        <v>2.3328053242843497E-2</v>
      </c>
      <c r="R68" s="12">
        <f t="shared" si="40"/>
        <v>1.225291417573765E-2</v>
      </c>
      <c r="S68" s="13">
        <f t="shared" si="34"/>
        <v>1.225291417573765E-2</v>
      </c>
      <c r="T68" s="16">
        <f t="shared" si="35"/>
        <v>1.225291417573765E-2</v>
      </c>
      <c r="U68" s="46">
        <f t="shared" si="36"/>
        <v>36758.742527212948</v>
      </c>
      <c r="V68" s="17">
        <v>0.5</v>
      </c>
      <c r="W68" s="18">
        <f t="shared" si="37"/>
        <v>18379.371263606474</v>
      </c>
      <c r="X68" s="17">
        <f t="shared" si="38"/>
        <v>0.5</v>
      </c>
      <c r="Y68" s="50">
        <f t="shared" si="39"/>
        <v>18379.371263606474</v>
      </c>
      <c r="Z68" s="19"/>
      <c r="AA68" s="67">
        <v>153089</v>
      </c>
      <c r="AB68" s="3" t="s">
        <v>26</v>
      </c>
      <c r="AC68" s="69">
        <v>176856.47681268686</v>
      </c>
      <c r="AD68" s="85"/>
      <c r="AE68" s="85"/>
      <c r="AG68" s="85"/>
      <c r="AH68" s="92"/>
    </row>
    <row r="69" spans="1:34" x14ac:dyDescent="0.3">
      <c r="A69" s="5"/>
      <c r="B69" s="6" t="s">
        <v>56</v>
      </c>
      <c r="C69" s="6" t="s">
        <v>57</v>
      </c>
      <c r="D69" s="5">
        <v>2</v>
      </c>
      <c r="E69" s="7">
        <v>22</v>
      </c>
      <c r="F69" s="8">
        <v>110.74999999999999</v>
      </c>
      <c r="G69" s="8">
        <v>3738</v>
      </c>
      <c r="H69" s="8">
        <v>4783</v>
      </c>
      <c r="I69" s="8">
        <v>39502</v>
      </c>
      <c r="J69" s="8">
        <v>16050</v>
      </c>
      <c r="K69" s="9">
        <f t="shared" si="27"/>
        <v>1.6138257575757575</v>
      </c>
      <c r="L69" s="10">
        <f t="shared" si="28"/>
        <v>55552</v>
      </c>
      <c r="M69" s="11">
        <f t="shared" si="29"/>
        <v>1.7574313512589524E-2</v>
      </c>
      <c r="N69" s="12">
        <f t="shared" si="30"/>
        <v>3.0282071565815101E-3</v>
      </c>
      <c r="O69" s="13">
        <f t="shared" si="31"/>
        <v>1.4930571158944863E-2</v>
      </c>
      <c r="P69" s="14">
        <f t="shared" si="32"/>
        <v>1.1844363942705299E-2</v>
      </c>
      <c r="Q69" s="15">
        <f t="shared" si="33"/>
        <v>2.3688727885410599E-2</v>
      </c>
      <c r="R69" s="12">
        <f t="shared" si="40"/>
        <v>1.244235627768824E-2</v>
      </c>
      <c r="S69" s="13">
        <f t="shared" si="34"/>
        <v>1.244235627768824E-2</v>
      </c>
      <c r="T69" s="16">
        <f t="shared" si="35"/>
        <v>1.244235627768824E-2</v>
      </c>
      <c r="U69" s="46">
        <f t="shared" si="36"/>
        <v>37327.068833064724</v>
      </c>
      <c r="V69" s="17">
        <f t="shared" ref="V69:V80" si="41">IF(OR(B69="CAC",B69="CCB",B69="CCSA",B69="CE",B69="CFCH"),0.5,IF(OR(B69="CCEN",B69="CCS"),0.666666667,IF(B69="CCJ",0.3333333,IF(B69="CTG",0.6,0))))</f>
        <v>0.6</v>
      </c>
      <c r="W69" s="18">
        <f t="shared" si="37"/>
        <v>22396.241299838835</v>
      </c>
      <c r="X69" s="17">
        <f t="shared" si="38"/>
        <v>0.4</v>
      </c>
      <c r="Y69" s="50">
        <f t="shared" si="39"/>
        <v>14930.827533225891</v>
      </c>
      <c r="Z69" s="19"/>
      <c r="AA69" s="67">
        <v>153087</v>
      </c>
      <c r="AB69" s="3" t="s">
        <v>36</v>
      </c>
      <c r="AC69" s="69">
        <v>60384.559643044769</v>
      </c>
      <c r="AD69" s="85"/>
      <c r="AE69" s="85"/>
      <c r="AG69" s="85"/>
      <c r="AH69" s="92"/>
    </row>
    <row r="70" spans="1:34" x14ac:dyDescent="0.3">
      <c r="A70" s="64"/>
      <c r="B70" s="6" t="s">
        <v>56</v>
      </c>
      <c r="C70" s="6" t="s">
        <v>114</v>
      </c>
      <c r="D70" s="5">
        <v>2</v>
      </c>
      <c r="E70" s="7">
        <v>11</v>
      </c>
      <c r="F70" s="8">
        <v>51.333333333333329</v>
      </c>
      <c r="G70" s="8">
        <v>2430</v>
      </c>
      <c r="H70" s="8">
        <v>480</v>
      </c>
      <c r="I70" s="8">
        <v>21855</v>
      </c>
      <c r="J70" s="8">
        <v>2505</v>
      </c>
      <c r="K70" s="9">
        <f t="shared" si="27"/>
        <v>1.1022727272727273</v>
      </c>
      <c r="L70" s="10">
        <f t="shared" si="28"/>
        <v>24360</v>
      </c>
      <c r="M70" s="11">
        <f t="shared" si="29"/>
        <v>1.2003579937011035E-2</v>
      </c>
      <c r="N70" s="12">
        <f t="shared" si="30"/>
        <v>1.3278932591864485E-3</v>
      </c>
      <c r="O70" s="13">
        <f t="shared" si="31"/>
        <v>6.9204152249134959E-3</v>
      </c>
      <c r="P70" s="14">
        <f t="shared" si="32"/>
        <v>6.7506294737036598E-3</v>
      </c>
      <c r="Q70" s="15">
        <f t="shared" si="33"/>
        <v>1.350125894740732E-2</v>
      </c>
      <c r="R70" s="12">
        <f t="shared" si="40"/>
        <v>7.091451885199291E-3</v>
      </c>
      <c r="S70" s="13">
        <f t="shared" si="34"/>
        <v>7.091451885199291E-3</v>
      </c>
      <c r="T70" s="16">
        <f t="shared" si="35"/>
        <v>7.091451885199291E-3</v>
      </c>
      <c r="U70" s="46">
        <f t="shared" si="36"/>
        <v>21274.355655597872</v>
      </c>
      <c r="V70" s="17">
        <f t="shared" si="41"/>
        <v>0.6</v>
      </c>
      <c r="W70" s="18">
        <f t="shared" si="37"/>
        <v>12764.613393358723</v>
      </c>
      <c r="X70" s="17">
        <f t="shared" si="38"/>
        <v>0.4</v>
      </c>
      <c r="Y70" s="50">
        <f t="shared" si="39"/>
        <v>8509.7422622391496</v>
      </c>
      <c r="Z70" s="19"/>
      <c r="AA70" s="67">
        <v>153086</v>
      </c>
      <c r="AB70" s="3" t="s">
        <v>41</v>
      </c>
      <c r="AC70" s="69">
        <v>40483.095167083622</v>
      </c>
      <c r="AD70" s="85"/>
      <c r="AE70" s="85"/>
      <c r="AG70" s="85"/>
      <c r="AH70" s="92"/>
    </row>
    <row r="71" spans="1:34" x14ac:dyDescent="0.3">
      <c r="A71" s="64"/>
      <c r="B71" s="6" t="s">
        <v>56</v>
      </c>
      <c r="C71" s="6" t="s">
        <v>58</v>
      </c>
      <c r="D71" s="5">
        <v>2</v>
      </c>
      <c r="E71" s="7">
        <v>21</v>
      </c>
      <c r="F71" s="8">
        <v>81.083333333333343</v>
      </c>
      <c r="G71" s="8">
        <v>7411</v>
      </c>
      <c r="H71" s="8">
        <v>990</v>
      </c>
      <c r="I71" s="8">
        <v>75271</v>
      </c>
      <c r="J71" s="8">
        <v>9480</v>
      </c>
      <c r="K71" s="9">
        <f t="shared" si="27"/>
        <v>1.6668650793650794</v>
      </c>
      <c r="L71" s="10">
        <f t="shared" si="28"/>
        <v>84751</v>
      </c>
      <c r="M71" s="11">
        <f t="shared" si="29"/>
        <v>1.8151903543759233E-2</v>
      </c>
      <c r="N71" s="12">
        <f t="shared" si="30"/>
        <v>4.6198801974265472E-3</v>
      </c>
      <c r="O71" s="13">
        <f t="shared" si="31"/>
        <v>1.0931110412079274E-2</v>
      </c>
      <c r="P71" s="14">
        <f t="shared" si="32"/>
        <v>1.1234298051088351E-2</v>
      </c>
      <c r="Q71" s="15">
        <f t="shared" si="33"/>
        <v>2.2468596102176702E-2</v>
      </c>
      <c r="R71" s="12">
        <f t="shared" si="40"/>
        <v>1.1801489683831292E-2</v>
      </c>
      <c r="S71" s="13">
        <f t="shared" si="34"/>
        <v>1.1801489683831292E-2</v>
      </c>
      <c r="T71" s="16">
        <f t="shared" si="35"/>
        <v>1.1801489683831292E-2</v>
      </c>
      <c r="U71" s="46">
        <f t="shared" si="36"/>
        <v>35404.469051493877</v>
      </c>
      <c r="V71" s="17">
        <f t="shared" si="41"/>
        <v>0.6</v>
      </c>
      <c r="W71" s="18">
        <f t="shared" si="37"/>
        <v>21242.681430896326</v>
      </c>
      <c r="X71" s="17">
        <f t="shared" si="38"/>
        <v>0.4</v>
      </c>
      <c r="Y71" s="50">
        <f t="shared" si="39"/>
        <v>14161.787620597552</v>
      </c>
      <c r="Z71" s="19"/>
      <c r="AA71" s="67">
        <v>153085</v>
      </c>
      <c r="AB71" s="3" t="s">
        <v>45</v>
      </c>
      <c r="AC71" s="69">
        <v>66923.020442844587</v>
      </c>
      <c r="AD71" s="85"/>
      <c r="AE71" s="85"/>
      <c r="AG71" s="85"/>
      <c r="AH71" s="92"/>
    </row>
    <row r="72" spans="1:34" ht="15" customHeight="1" x14ac:dyDescent="0.3">
      <c r="A72" s="86"/>
      <c r="B72" s="6" t="s">
        <v>56</v>
      </c>
      <c r="C72" s="6" t="s">
        <v>59</v>
      </c>
      <c r="D72" s="5">
        <v>2</v>
      </c>
      <c r="E72" s="7">
        <v>51</v>
      </c>
      <c r="F72" s="8">
        <v>256.40000000000003</v>
      </c>
      <c r="G72" s="8">
        <v>10785</v>
      </c>
      <c r="H72" s="8">
        <v>5568</v>
      </c>
      <c r="I72" s="8">
        <v>372030</v>
      </c>
      <c r="J72" s="8">
        <v>40721</v>
      </c>
      <c r="K72" s="9">
        <f t="shared" si="27"/>
        <v>1.3360294117647058</v>
      </c>
      <c r="L72" s="10">
        <f t="shared" si="28"/>
        <v>412751</v>
      </c>
      <c r="M72" s="11">
        <f t="shared" si="29"/>
        <v>1.454915416622435E-2</v>
      </c>
      <c r="N72" s="12">
        <f t="shared" si="30"/>
        <v>2.2499559549362304E-2</v>
      </c>
      <c r="O72" s="13">
        <f t="shared" si="31"/>
        <v>3.4566125915606899E-2</v>
      </c>
      <c r="P72" s="14">
        <f t="shared" si="32"/>
        <v>2.3871613210397852E-2</v>
      </c>
      <c r="Q72" s="15">
        <f t="shared" si="33"/>
        <v>4.7743226420795704E-2</v>
      </c>
      <c r="R72" s="12">
        <f t="shared" si="40"/>
        <v>2.5076831303370007E-2</v>
      </c>
      <c r="S72" s="13">
        <f t="shared" si="34"/>
        <v>2.5076831303370007E-2</v>
      </c>
      <c r="T72" s="16">
        <f t="shared" si="35"/>
        <v>2.5076831303370007E-2</v>
      </c>
      <c r="U72" s="46">
        <f t="shared" si="36"/>
        <v>75230.493910110017</v>
      </c>
      <c r="V72" s="17">
        <f t="shared" si="41"/>
        <v>0.6</v>
      </c>
      <c r="W72" s="18">
        <f t="shared" si="37"/>
        <v>45138.29634606601</v>
      </c>
      <c r="X72" s="17">
        <f t="shared" si="38"/>
        <v>0.4</v>
      </c>
      <c r="Y72" s="50">
        <f t="shared" si="39"/>
        <v>30092.197564044007</v>
      </c>
      <c r="Z72" s="19"/>
      <c r="AA72" s="67">
        <v>153084</v>
      </c>
      <c r="AB72" s="3" t="s">
        <v>53</v>
      </c>
      <c r="AC72" s="69">
        <v>50456.354957363801</v>
      </c>
      <c r="AD72" s="85"/>
      <c r="AE72" s="85"/>
      <c r="AG72" s="85"/>
      <c r="AH72" s="92"/>
    </row>
    <row r="73" spans="1:34" x14ac:dyDescent="0.3">
      <c r="A73" s="86"/>
      <c r="B73" s="6" t="s">
        <v>56</v>
      </c>
      <c r="C73" s="6" t="s">
        <v>60</v>
      </c>
      <c r="D73" s="5">
        <v>2</v>
      </c>
      <c r="E73" s="7">
        <v>12</v>
      </c>
      <c r="F73" s="8">
        <v>20.333333333333332</v>
      </c>
      <c r="G73" s="8">
        <v>2850</v>
      </c>
      <c r="H73" s="8">
        <v>390</v>
      </c>
      <c r="I73" s="8">
        <v>10770</v>
      </c>
      <c r="J73" s="8">
        <v>555</v>
      </c>
      <c r="K73" s="9">
        <f t="shared" si="27"/>
        <v>1.125</v>
      </c>
      <c r="L73" s="10">
        <f t="shared" si="28"/>
        <v>11325</v>
      </c>
      <c r="M73" s="11">
        <f t="shared" si="29"/>
        <v>1.2251076430557653E-2</v>
      </c>
      <c r="N73" s="12">
        <f t="shared" si="30"/>
        <v>6.1733953859961115E-4</v>
      </c>
      <c r="O73" s="13">
        <f t="shared" si="31"/>
        <v>2.7412034332449562E-3</v>
      </c>
      <c r="P73" s="14">
        <f t="shared" si="32"/>
        <v>5.2032064674674069E-3</v>
      </c>
      <c r="Q73" s="15">
        <f t="shared" si="33"/>
        <v>1.0406412934934814E-2</v>
      </c>
      <c r="R73" s="12">
        <f t="shared" si="40"/>
        <v>5.4659033585736172E-3</v>
      </c>
      <c r="S73" s="13">
        <f t="shared" si="34"/>
        <v>5.4659033585736172E-3</v>
      </c>
      <c r="T73" s="16">
        <f t="shared" si="35"/>
        <v>5.4659033585736172E-3</v>
      </c>
      <c r="U73" s="46">
        <f t="shared" si="36"/>
        <v>16397.71007572085</v>
      </c>
      <c r="V73" s="17">
        <f t="shared" si="41"/>
        <v>0.6</v>
      </c>
      <c r="W73" s="18">
        <f t="shared" si="37"/>
        <v>9838.6260454325093</v>
      </c>
      <c r="X73" s="17">
        <f t="shared" si="38"/>
        <v>0.4</v>
      </c>
      <c r="Y73" s="50">
        <f t="shared" si="39"/>
        <v>6559.0840302883407</v>
      </c>
      <c r="Z73" s="19"/>
      <c r="AA73" s="67">
        <v>153355</v>
      </c>
      <c r="AB73" s="3" t="s">
        <v>56</v>
      </c>
      <c r="AC73" s="69">
        <v>182902.69712589993</v>
      </c>
      <c r="AD73" s="85"/>
      <c r="AE73" s="85"/>
      <c r="AG73" s="85"/>
      <c r="AH73" s="92"/>
    </row>
    <row r="74" spans="1:34" x14ac:dyDescent="0.3">
      <c r="A74" s="44"/>
      <c r="B74" s="6" t="s">
        <v>56</v>
      </c>
      <c r="C74" s="6" t="s">
        <v>61</v>
      </c>
      <c r="D74" s="5">
        <v>2</v>
      </c>
      <c r="E74" s="7">
        <v>18</v>
      </c>
      <c r="F74" s="8">
        <v>125.08333333333333</v>
      </c>
      <c r="G74" s="8">
        <v>3180</v>
      </c>
      <c r="H74" s="8">
        <v>1832</v>
      </c>
      <c r="I74" s="8">
        <v>66480</v>
      </c>
      <c r="J74" s="8">
        <v>21926</v>
      </c>
      <c r="K74" s="9">
        <f t="shared" si="27"/>
        <v>1.1601851851851852</v>
      </c>
      <c r="L74" s="10">
        <f t="shared" si="28"/>
        <v>88406</v>
      </c>
      <c r="M74" s="11">
        <f t="shared" si="29"/>
        <v>1.2634237668715013E-2</v>
      </c>
      <c r="N74" s="12">
        <f t="shared" si="30"/>
        <v>4.8191186975220512E-3</v>
      </c>
      <c r="O74" s="13">
        <f t="shared" si="31"/>
        <v>1.6862894890576553E-2</v>
      </c>
      <c r="P74" s="14">
        <f t="shared" si="32"/>
        <v>1.1438750418937873E-2</v>
      </c>
      <c r="Q74" s="15">
        <f t="shared" si="33"/>
        <v>2.2877500837875746E-2</v>
      </c>
      <c r="R74" s="12">
        <f t="shared" si="40"/>
        <v>1.201626434078258E-2</v>
      </c>
      <c r="S74" s="13">
        <f t="shared" si="34"/>
        <v>1.201626434078258E-2</v>
      </c>
      <c r="T74" s="16">
        <f t="shared" si="35"/>
        <v>1.201626434078258E-2</v>
      </c>
      <c r="U74" s="46">
        <f t="shared" si="36"/>
        <v>36048.793022347738</v>
      </c>
      <c r="V74" s="17">
        <f t="shared" si="41"/>
        <v>0.6</v>
      </c>
      <c r="W74" s="18">
        <f t="shared" si="37"/>
        <v>21629.275813408643</v>
      </c>
      <c r="X74" s="17">
        <f t="shared" si="38"/>
        <v>0.4</v>
      </c>
      <c r="Y74" s="50">
        <f t="shared" si="39"/>
        <v>14419.517208939096</v>
      </c>
      <c r="Z74" s="19"/>
      <c r="AA74" s="67">
        <v>153088</v>
      </c>
      <c r="AB74" s="3" t="s">
        <v>90</v>
      </c>
      <c r="AC74" s="69">
        <v>179663.06926396515</v>
      </c>
      <c r="AD74" s="85"/>
      <c r="AE74" s="85"/>
      <c r="AG74" s="85"/>
      <c r="AH74" s="92"/>
    </row>
    <row r="75" spans="1:34" x14ac:dyDescent="0.3">
      <c r="A75" s="5"/>
      <c r="B75" s="6" t="s">
        <v>56</v>
      </c>
      <c r="C75" s="6" t="s">
        <v>115</v>
      </c>
      <c r="D75" s="5">
        <v>2</v>
      </c>
      <c r="E75" s="7">
        <v>24.5</v>
      </c>
      <c r="F75" s="8">
        <v>23.999999999999996</v>
      </c>
      <c r="G75" s="8">
        <v>6510</v>
      </c>
      <c r="H75" s="8">
        <v>540</v>
      </c>
      <c r="I75" s="8">
        <v>185610</v>
      </c>
      <c r="J75" s="8">
        <v>5070</v>
      </c>
      <c r="K75" s="9">
        <f t="shared" si="27"/>
        <v>1.1989795918367347</v>
      </c>
      <c r="L75" s="10">
        <f t="shared" si="28"/>
        <v>190680</v>
      </c>
      <c r="M75" s="11">
        <f t="shared" si="29"/>
        <v>1.3056702771796141E-2</v>
      </c>
      <c r="N75" s="12">
        <f t="shared" si="30"/>
        <v>1.0394198959838752E-2</v>
      </c>
      <c r="O75" s="13">
        <f t="shared" si="31"/>
        <v>3.2355188064530625E-3</v>
      </c>
      <c r="P75" s="14">
        <f t="shared" si="32"/>
        <v>8.8954735126959856E-3</v>
      </c>
      <c r="Q75" s="15">
        <f t="shared" si="33"/>
        <v>1.7790947025391971E-2</v>
      </c>
      <c r="R75" s="12">
        <f t="shared" si="40"/>
        <v>9.3445837394981694E-3</v>
      </c>
      <c r="S75" s="13">
        <f t="shared" si="34"/>
        <v>9.3445837394981694E-3</v>
      </c>
      <c r="T75" s="16">
        <f t="shared" si="35"/>
        <v>9.3445837394981694E-3</v>
      </c>
      <c r="U75" s="46">
        <f t="shared" si="36"/>
        <v>28033.751218494508</v>
      </c>
      <c r="V75" s="17">
        <f t="shared" si="41"/>
        <v>0.6</v>
      </c>
      <c r="W75" s="18">
        <f t="shared" si="37"/>
        <v>16820.250731096705</v>
      </c>
      <c r="X75" s="17">
        <f t="shared" si="38"/>
        <v>0.4</v>
      </c>
      <c r="Y75" s="50">
        <f t="shared" si="39"/>
        <v>11213.500487397803</v>
      </c>
      <c r="Z75" s="19"/>
      <c r="AA75" s="2"/>
      <c r="AB75" s="3" t="s">
        <v>91</v>
      </c>
      <c r="AC75" s="69">
        <v>123957.66592180991</v>
      </c>
      <c r="AD75" s="85"/>
      <c r="AE75" s="85"/>
      <c r="AG75" s="85"/>
      <c r="AH75" s="92"/>
    </row>
    <row r="76" spans="1:34" x14ac:dyDescent="0.3">
      <c r="A76" s="86"/>
      <c r="B76" s="6" t="s">
        <v>56</v>
      </c>
      <c r="C76" s="6" t="s">
        <v>62</v>
      </c>
      <c r="D76" s="5">
        <v>2</v>
      </c>
      <c r="E76" s="7">
        <v>28</v>
      </c>
      <c r="F76" s="8">
        <v>84.416666666666657</v>
      </c>
      <c r="G76" s="8">
        <v>5280</v>
      </c>
      <c r="H76" s="8">
        <v>1530</v>
      </c>
      <c r="I76" s="8">
        <v>86610</v>
      </c>
      <c r="J76" s="8">
        <v>6195</v>
      </c>
      <c r="K76" s="9">
        <f t="shared" si="27"/>
        <v>1.0133928571428572</v>
      </c>
      <c r="L76" s="10">
        <f t="shared" si="28"/>
        <v>92805</v>
      </c>
      <c r="M76" s="11">
        <f t="shared" si="29"/>
        <v>1.1035691864034079E-2</v>
      </c>
      <c r="N76" s="12">
        <f t="shared" si="30"/>
        <v>5.0589135434646283E-3</v>
      </c>
      <c r="O76" s="13">
        <f t="shared" si="31"/>
        <v>1.1380488024086642E-2</v>
      </c>
      <c r="P76" s="14">
        <f t="shared" si="32"/>
        <v>9.1583644771951172E-3</v>
      </c>
      <c r="Q76" s="15">
        <f t="shared" si="33"/>
        <v>1.8316728954390234E-2</v>
      </c>
      <c r="R76" s="12">
        <f t="shared" si="40"/>
        <v>9.6207474117988509E-3</v>
      </c>
      <c r="S76" s="13">
        <f t="shared" si="34"/>
        <v>9.6207474117988509E-3</v>
      </c>
      <c r="T76" s="16">
        <f t="shared" si="35"/>
        <v>9.6207474117988509E-3</v>
      </c>
      <c r="U76" s="46">
        <f t="shared" si="36"/>
        <v>28862.242235396552</v>
      </c>
      <c r="V76" s="17">
        <f t="shared" si="41"/>
        <v>0.6</v>
      </c>
      <c r="W76" s="18">
        <f t="shared" si="37"/>
        <v>17317.345341237931</v>
      </c>
      <c r="X76" s="17">
        <f t="shared" si="38"/>
        <v>0.4</v>
      </c>
      <c r="Y76" s="50">
        <f t="shared" si="39"/>
        <v>11544.896894158621</v>
      </c>
      <c r="Z76" s="19"/>
      <c r="AA76" s="2"/>
      <c r="AB76" s="3" t="s">
        <v>100</v>
      </c>
      <c r="AC76" s="69">
        <v>120787.02724708598</v>
      </c>
      <c r="AD76" s="85"/>
      <c r="AE76" s="85"/>
      <c r="AG76" s="85"/>
      <c r="AH76" s="92"/>
    </row>
    <row r="77" spans="1:34" x14ac:dyDescent="0.3">
      <c r="A77" s="5"/>
      <c r="B77" s="6" t="s">
        <v>56</v>
      </c>
      <c r="C77" s="6" t="s">
        <v>63</v>
      </c>
      <c r="D77" s="5">
        <v>2</v>
      </c>
      <c r="E77" s="7">
        <v>62.5</v>
      </c>
      <c r="F77" s="8">
        <v>113.59999999999995</v>
      </c>
      <c r="G77" s="8">
        <v>15780</v>
      </c>
      <c r="H77" s="8">
        <v>2985</v>
      </c>
      <c r="I77" s="8">
        <v>280225</v>
      </c>
      <c r="J77" s="8">
        <v>11220</v>
      </c>
      <c r="K77" s="9">
        <f t="shared" si="27"/>
        <v>1.2509999999999999</v>
      </c>
      <c r="L77" s="10">
        <f t="shared" si="28"/>
        <v>291445</v>
      </c>
      <c r="M77" s="11">
        <f t="shared" si="29"/>
        <v>1.362319699078011E-2</v>
      </c>
      <c r="N77" s="12">
        <f t="shared" si="30"/>
        <v>1.5887021794893041E-2</v>
      </c>
      <c r="O77" s="13">
        <f t="shared" si="31"/>
        <v>1.5314789017211158E-2</v>
      </c>
      <c r="P77" s="14">
        <f t="shared" si="32"/>
        <v>1.4941669267628103E-2</v>
      </c>
      <c r="Q77" s="15">
        <f t="shared" si="33"/>
        <v>2.9883338535256206E-2</v>
      </c>
      <c r="R77" s="12">
        <f t="shared" si="40"/>
        <v>1.5696036807929383E-2</v>
      </c>
      <c r="S77" s="13">
        <f t="shared" si="34"/>
        <v>1.5696036807929383E-2</v>
      </c>
      <c r="T77" s="16">
        <f t="shared" si="35"/>
        <v>1.5696036807929383E-2</v>
      </c>
      <c r="U77" s="46">
        <f t="shared" si="36"/>
        <v>47088.110423788152</v>
      </c>
      <c r="V77" s="17">
        <f t="shared" si="41"/>
        <v>0.6</v>
      </c>
      <c r="W77" s="18">
        <f t="shared" si="37"/>
        <v>28252.866254272889</v>
      </c>
      <c r="X77" s="17">
        <f t="shared" si="38"/>
        <v>0.4</v>
      </c>
      <c r="Y77" s="50">
        <f t="shared" si="39"/>
        <v>18835.244169515263</v>
      </c>
      <c r="Z77" s="19"/>
      <c r="AA77" s="2"/>
      <c r="AB77" s="3" t="s">
        <v>108</v>
      </c>
      <c r="AC77" s="69">
        <v>184098.7783837264</v>
      </c>
      <c r="AD77" s="85"/>
      <c r="AE77" s="85"/>
      <c r="AG77" s="85"/>
      <c r="AH77" s="92"/>
    </row>
    <row r="78" spans="1:34" x14ac:dyDescent="0.3">
      <c r="A78" s="5"/>
      <c r="B78" s="6" t="s">
        <v>56</v>
      </c>
      <c r="C78" s="6" t="s">
        <v>64</v>
      </c>
      <c r="D78" s="5">
        <v>2</v>
      </c>
      <c r="E78" s="7">
        <v>39.5</v>
      </c>
      <c r="F78" s="8">
        <v>168</v>
      </c>
      <c r="G78" s="8">
        <v>11486</v>
      </c>
      <c r="H78" s="8">
        <v>1867</v>
      </c>
      <c r="I78" s="8">
        <v>266023</v>
      </c>
      <c r="J78" s="8">
        <v>13710</v>
      </c>
      <c r="K78" s="9">
        <f t="shared" si="27"/>
        <v>1.4085443037974683</v>
      </c>
      <c r="L78" s="10">
        <f t="shared" si="28"/>
        <v>279733</v>
      </c>
      <c r="M78" s="11">
        <f t="shared" si="29"/>
        <v>1.5338830152577249E-2</v>
      </c>
      <c r="N78" s="12">
        <f t="shared" si="30"/>
        <v>1.5248586415106846E-2</v>
      </c>
      <c r="O78" s="13">
        <f t="shared" si="31"/>
        <v>2.2648631645171443E-2</v>
      </c>
      <c r="P78" s="14">
        <f t="shared" si="32"/>
        <v>1.7745349404285179E-2</v>
      </c>
      <c r="Q78" s="15">
        <f t="shared" si="33"/>
        <v>3.5490698808570358E-2</v>
      </c>
      <c r="R78" s="12">
        <f t="shared" si="40"/>
        <v>1.8641267747953782E-2</v>
      </c>
      <c r="S78" s="13">
        <f t="shared" si="34"/>
        <v>1.8641267747953782E-2</v>
      </c>
      <c r="T78" s="16">
        <f t="shared" si="35"/>
        <v>1.8641267747953782E-2</v>
      </c>
      <c r="U78" s="46">
        <f t="shared" si="36"/>
        <v>55923.803243861345</v>
      </c>
      <c r="V78" s="17">
        <f t="shared" si="41"/>
        <v>0.6</v>
      </c>
      <c r="W78" s="18">
        <f t="shared" si="37"/>
        <v>33554.281946316805</v>
      </c>
      <c r="X78" s="17">
        <f t="shared" si="38"/>
        <v>0.4</v>
      </c>
      <c r="Y78" s="50">
        <f t="shared" si="39"/>
        <v>22369.521297544539</v>
      </c>
      <c r="Z78" s="19"/>
      <c r="AA78" s="19"/>
      <c r="AB78" s="3" t="s">
        <v>119</v>
      </c>
      <c r="AC78" s="69">
        <v>1430971.0202772301</v>
      </c>
      <c r="AD78" s="85"/>
      <c r="AE78" s="85"/>
    </row>
    <row r="79" spans="1:34" ht="21.6" thickBot="1" x14ac:dyDescent="0.45">
      <c r="A79" s="5"/>
      <c r="B79" s="6" t="s">
        <v>56</v>
      </c>
      <c r="C79" s="6" t="s">
        <v>65</v>
      </c>
      <c r="D79" s="5">
        <v>2</v>
      </c>
      <c r="E79" s="7">
        <v>29</v>
      </c>
      <c r="F79" s="8">
        <v>125.00000000000001</v>
      </c>
      <c r="G79" s="8">
        <v>8340</v>
      </c>
      <c r="H79" s="8">
        <v>2445</v>
      </c>
      <c r="I79" s="8">
        <v>83970</v>
      </c>
      <c r="J79" s="8">
        <v>10020</v>
      </c>
      <c r="K79" s="9">
        <f t="shared" si="27"/>
        <v>1.5495689655172413</v>
      </c>
      <c r="L79" s="10">
        <f t="shared" si="28"/>
        <v>93990</v>
      </c>
      <c r="M79" s="11">
        <f t="shared" si="29"/>
        <v>1.6874566960863896E-2</v>
      </c>
      <c r="N79" s="12">
        <f t="shared" si="30"/>
        <v>5.1235093362452496E-3</v>
      </c>
      <c r="O79" s="13">
        <f t="shared" si="31"/>
        <v>1.6851660450276373E-2</v>
      </c>
      <c r="P79" s="14">
        <f t="shared" si="32"/>
        <v>1.2949912249128505E-2</v>
      </c>
      <c r="Q79" s="15">
        <f t="shared" si="33"/>
        <v>2.589982449825701E-2</v>
      </c>
      <c r="R79" s="12">
        <f t="shared" si="40"/>
        <v>1.3603720955205111E-2</v>
      </c>
      <c r="S79" s="13">
        <f t="shared" si="34"/>
        <v>1.3603720955205111E-2</v>
      </c>
      <c r="T79" s="16">
        <f t="shared" si="35"/>
        <v>1.3603720955205111E-2</v>
      </c>
      <c r="U79" s="46">
        <f t="shared" si="36"/>
        <v>40811.162865615333</v>
      </c>
      <c r="V79" s="17">
        <f t="shared" si="41"/>
        <v>0.6</v>
      </c>
      <c r="W79" s="18">
        <f t="shared" si="37"/>
        <v>24486.6977193692</v>
      </c>
      <c r="X79" s="17">
        <f t="shared" si="38"/>
        <v>0.4</v>
      </c>
      <c r="Y79" s="50">
        <f t="shared" si="39"/>
        <v>16324.465146246133</v>
      </c>
      <c r="Z79" s="19"/>
      <c r="AA79" s="19"/>
      <c r="AB79" s="21" t="s">
        <v>98</v>
      </c>
      <c r="AC79" s="70">
        <f>GETPIVOTDATA("ALOCAÇÃO CENTRO 2020",$AB$64)+W81</f>
        <v>2999999.9999999986</v>
      </c>
      <c r="AE79" s="85"/>
    </row>
    <row r="80" spans="1:34" x14ac:dyDescent="0.3">
      <c r="A80" s="5"/>
      <c r="B80" s="6" t="s">
        <v>56</v>
      </c>
      <c r="C80" s="6" t="s">
        <v>66</v>
      </c>
      <c r="D80" s="5">
        <v>2</v>
      </c>
      <c r="E80" s="7">
        <v>28</v>
      </c>
      <c r="F80" s="8">
        <v>115.33333333333333</v>
      </c>
      <c r="G80" s="8">
        <v>4170</v>
      </c>
      <c r="H80" s="8">
        <v>5130</v>
      </c>
      <c r="I80" s="8">
        <v>33815</v>
      </c>
      <c r="J80" s="8">
        <v>13155</v>
      </c>
      <c r="K80" s="9">
        <f t="shared" si="27"/>
        <v>1.3839285714285714</v>
      </c>
      <c r="L80" s="10">
        <f t="shared" si="28"/>
        <v>46970</v>
      </c>
      <c r="M80" s="11">
        <f t="shared" si="29"/>
        <v>1.5070768624892351E-2</v>
      </c>
      <c r="N80" s="12">
        <f t="shared" si="30"/>
        <v>2.5603918876842152E-3</v>
      </c>
      <c r="O80" s="13">
        <f t="shared" si="31"/>
        <v>1.5548465375454998E-2</v>
      </c>
      <c r="P80" s="14">
        <f t="shared" si="32"/>
        <v>1.1059875296010524E-2</v>
      </c>
      <c r="Q80" s="15">
        <f t="shared" si="33"/>
        <v>2.2119750592021047E-2</v>
      </c>
      <c r="R80" s="12">
        <f t="shared" si="40"/>
        <v>1.1618260759752943E-2</v>
      </c>
      <c r="S80" s="13">
        <f t="shared" si="34"/>
        <v>1.1618260759752943E-2</v>
      </c>
      <c r="T80" s="16">
        <f t="shared" si="35"/>
        <v>1.1618260759752943E-2</v>
      </c>
      <c r="U80" s="46">
        <f t="shared" si="36"/>
        <v>34854.782279258827</v>
      </c>
      <c r="V80" s="17">
        <f t="shared" si="41"/>
        <v>0.6</v>
      </c>
      <c r="W80" s="18">
        <f t="shared" si="37"/>
        <v>20912.869367555297</v>
      </c>
      <c r="X80" s="17">
        <f t="shared" si="38"/>
        <v>0.4</v>
      </c>
      <c r="Y80" s="50">
        <f t="shared" si="39"/>
        <v>13941.912911703532</v>
      </c>
      <c r="Z80" s="19"/>
      <c r="AA80" s="19"/>
      <c r="AB80" s="19"/>
      <c r="AC80" s="71"/>
    </row>
    <row r="81" spans="1:27" x14ac:dyDescent="0.3">
      <c r="A81" s="72"/>
      <c r="B81" s="72"/>
      <c r="C81" s="73" t="s">
        <v>99</v>
      </c>
      <c r="D81" s="74"/>
      <c r="E81" s="75">
        <f t="shared" ref="E81:T81" si="42">SUM(E2:E80)</f>
        <v>2660.5</v>
      </c>
      <c r="F81" s="75">
        <f t="shared" si="42"/>
        <v>7417.6666666666652</v>
      </c>
      <c r="G81" s="75">
        <f t="shared" si="42"/>
        <v>610922</v>
      </c>
      <c r="H81" s="75">
        <f t="shared" si="42"/>
        <v>130160</v>
      </c>
      <c r="I81" s="75">
        <f t="shared" si="42"/>
        <v>17427946</v>
      </c>
      <c r="J81" s="75">
        <f t="shared" si="42"/>
        <v>916902</v>
      </c>
      <c r="K81" s="75">
        <f t="shared" si="42"/>
        <v>91.828665536191693</v>
      </c>
      <c r="L81" s="75">
        <f t="shared" si="42"/>
        <v>18344848</v>
      </c>
      <c r="M81" s="75">
        <f t="shared" si="42"/>
        <v>0.99999999999999978</v>
      </c>
      <c r="N81" s="75">
        <f t="shared" si="42"/>
        <v>1.0000000000000002</v>
      </c>
      <c r="O81" s="75">
        <f t="shared" si="42"/>
        <v>1.0000000000000004</v>
      </c>
      <c r="P81" s="75">
        <f t="shared" si="42"/>
        <v>0.99999999999999956</v>
      </c>
      <c r="Q81" s="75">
        <f t="shared" si="42"/>
        <v>1.9038779598273894</v>
      </c>
      <c r="R81" s="75">
        <f t="shared" si="42"/>
        <v>1</v>
      </c>
      <c r="S81" s="75">
        <f t="shared" si="42"/>
        <v>1</v>
      </c>
      <c r="T81" s="75">
        <f t="shared" si="42"/>
        <v>1</v>
      </c>
      <c r="U81" s="75">
        <f t="shared" si="36"/>
        <v>3000000</v>
      </c>
      <c r="V81" s="75">
        <f>AVERAGE(V2:V80)</f>
        <v>0.52362869077215224</v>
      </c>
      <c r="W81" s="75">
        <f>SUM(W2:W80)</f>
        <v>1569028.9797227685</v>
      </c>
      <c r="X81" s="75">
        <f>AVERAGE(X2:X80)</f>
        <v>0.47637130922784782</v>
      </c>
      <c r="Y81" s="75">
        <f>SUM(Y2:Y80)</f>
        <v>1430971.0202772298</v>
      </c>
      <c r="Z81" s="76"/>
      <c r="AA81" s="63"/>
    </row>
    <row r="82" spans="1:27" x14ac:dyDescent="0.3">
      <c r="D82" s="77"/>
    </row>
    <row r="85" spans="1:27" x14ac:dyDescent="0.3">
      <c r="U85" s="84"/>
    </row>
    <row r="91" spans="1:27" x14ac:dyDescent="0.3">
      <c r="C91" s="85"/>
      <c r="O91" s="20"/>
    </row>
    <row r="95" spans="1:27" x14ac:dyDescent="0.3">
      <c r="O95" s="20"/>
      <c r="P95" s="80"/>
      <c r="Q95" s="20"/>
      <c r="R95" s="81"/>
      <c r="S95" s="82"/>
      <c r="T95" s="83"/>
      <c r="U95" s="20"/>
      <c r="V95" s="20"/>
      <c r="W95" s="20"/>
    </row>
    <row r="96" spans="1:27" x14ac:dyDescent="0.3">
      <c r="O96" s="20"/>
      <c r="P96" s="80"/>
      <c r="Q96" s="20"/>
      <c r="R96" s="81"/>
      <c r="S96" s="82"/>
      <c r="T96" s="83"/>
      <c r="U96" s="20"/>
      <c r="V96" s="20"/>
      <c r="W96" s="20"/>
    </row>
    <row r="97" spans="15:23" x14ac:dyDescent="0.3">
      <c r="O97" s="20"/>
      <c r="P97" s="80"/>
      <c r="Q97" s="20"/>
      <c r="R97" s="81"/>
      <c r="S97" s="82"/>
      <c r="T97" s="83"/>
      <c r="U97" s="20"/>
      <c r="V97" s="20"/>
      <c r="W97" s="20"/>
    </row>
    <row r="98" spans="15:23" x14ac:dyDescent="0.3">
      <c r="O98" s="20"/>
      <c r="P98" s="80"/>
      <c r="Q98" s="20"/>
      <c r="R98" s="81"/>
      <c r="S98" s="82"/>
      <c r="T98" s="83"/>
      <c r="U98" s="20"/>
      <c r="V98" s="20"/>
      <c r="W98" s="20"/>
    </row>
    <row r="99" spans="15:23" x14ac:dyDescent="0.3">
      <c r="O99" s="20"/>
      <c r="P99" s="80"/>
      <c r="Q99" s="20"/>
      <c r="R99" s="81"/>
      <c r="S99" s="82"/>
      <c r="T99" s="83"/>
      <c r="U99" s="20"/>
      <c r="V99" s="20"/>
      <c r="W99" s="20"/>
    </row>
    <row r="100" spans="15:23" x14ac:dyDescent="0.3">
      <c r="O100" s="20"/>
      <c r="P100" s="80"/>
      <c r="Q100" s="20"/>
      <c r="R100" s="81"/>
      <c r="S100" s="82"/>
      <c r="T100" s="83"/>
      <c r="U100" s="20"/>
      <c r="V100" s="20"/>
      <c r="W100" s="20"/>
    </row>
    <row r="101" spans="15:23" x14ac:dyDescent="0.3">
      <c r="O101" s="20"/>
      <c r="P101" s="80"/>
      <c r="Q101" s="20"/>
      <c r="R101" s="81"/>
      <c r="S101" s="82"/>
      <c r="T101" s="83"/>
      <c r="U101" s="20"/>
      <c r="V101" s="20"/>
      <c r="W101" s="20"/>
    </row>
    <row r="102" spans="15:23" x14ac:dyDescent="0.3">
      <c r="O102" s="20"/>
      <c r="P102" s="80"/>
      <c r="Q102" s="20"/>
      <c r="R102" s="81"/>
      <c r="S102" s="82"/>
      <c r="T102" s="83"/>
      <c r="U102" s="20"/>
      <c r="V102" s="20"/>
      <c r="W102" s="20"/>
    </row>
    <row r="103" spans="15:23" x14ac:dyDescent="0.3">
      <c r="O103" s="20"/>
      <c r="P103" s="80"/>
      <c r="Q103" s="20"/>
      <c r="R103" s="81"/>
      <c r="S103" s="82"/>
      <c r="T103" s="83"/>
      <c r="U103" s="20"/>
      <c r="V103" s="20"/>
      <c r="W103" s="20"/>
    </row>
    <row r="104" spans="15:23" x14ac:dyDescent="0.3">
      <c r="O104" s="20"/>
      <c r="P104" s="80"/>
      <c r="Q104" s="20"/>
      <c r="R104" s="81"/>
      <c r="S104" s="82"/>
      <c r="T104" s="83"/>
      <c r="U104" s="20"/>
      <c r="V104" s="20"/>
      <c r="W104" s="20"/>
    </row>
    <row r="105" spans="15:23" x14ac:dyDescent="0.3">
      <c r="O105" s="20"/>
      <c r="P105" s="80"/>
      <c r="Q105" s="20"/>
      <c r="R105" s="81"/>
      <c r="S105" s="82"/>
      <c r="T105" s="83"/>
      <c r="U105" s="20"/>
      <c r="V105" s="20"/>
      <c r="W105" s="20"/>
    </row>
    <row r="106" spans="15:23" x14ac:dyDescent="0.3">
      <c r="O106" s="20"/>
      <c r="P106" s="80"/>
      <c r="Q106" s="20"/>
      <c r="R106" s="81"/>
      <c r="S106" s="82"/>
      <c r="T106" s="83"/>
      <c r="U106" s="20"/>
      <c r="V106" s="20"/>
      <c r="W106" s="20"/>
    </row>
    <row r="107" spans="15:23" x14ac:dyDescent="0.3">
      <c r="O107" s="20"/>
      <c r="P107" s="80"/>
      <c r="Q107" s="20"/>
      <c r="R107" s="81"/>
      <c r="S107" s="82"/>
      <c r="T107" s="83"/>
      <c r="U107" s="20"/>
      <c r="V107" s="20"/>
      <c r="W107" s="20"/>
    </row>
    <row r="108" spans="15:23" x14ac:dyDescent="0.3">
      <c r="O108" s="20"/>
      <c r="P108" s="80"/>
      <c r="Q108" s="20"/>
      <c r="R108" s="81"/>
      <c r="S108" s="82"/>
      <c r="T108" s="83"/>
      <c r="U108" s="20"/>
      <c r="V108" s="20"/>
      <c r="W108" s="20"/>
    </row>
    <row r="109" spans="15:23" x14ac:dyDescent="0.3">
      <c r="O109" s="20"/>
      <c r="P109" s="80"/>
      <c r="Q109" s="20"/>
      <c r="R109" s="81"/>
      <c r="S109" s="82"/>
      <c r="T109" s="83"/>
      <c r="U109" s="20"/>
      <c r="V109" s="20"/>
      <c r="W109" s="20"/>
    </row>
    <row r="110" spans="15:23" x14ac:dyDescent="0.3">
      <c r="O110" s="20"/>
      <c r="P110" s="80"/>
      <c r="Q110" s="20"/>
      <c r="R110" s="81"/>
      <c r="S110" s="82"/>
      <c r="T110" s="83"/>
      <c r="U110" s="20"/>
      <c r="V110" s="20"/>
      <c r="W110" s="20"/>
    </row>
    <row r="111" spans="15:23" x14ac:dyDescent="0.3">
      <c r="O111" s="20"/>
      <c r="P111" s="80"/>
      <c r="Q111" s="20"/>
      <c r="R111" s="81"/>
      <c r="S111" s="82"/>
      <c r="T111" s="83"/>
      <c r="U111" s="20"/>
      <c r="V111" s="20"/>
      <c r="W111" s="20"/>
    </row>
  </sheetData>
  <sortState xmlns:xlrd2="http://schemas.microsoft.com/office/spreadsheetml/2017/richdata2" ref="AF64:AG76">
    <sortCondition ref="AF64:AF76"/>
  </sortState>
  <pageMargins left="0" right="0" top="0.59055118110236227" bottom="0.39370078740157483" header="0.31496062992125984" footer="0.31496062992125984"/>
  <pageSetup paperSize="9" scale="85" orientation="landscape" r:id="rId2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2"/>
  <sheetViews>
    <sheetView workbookViewId="0">
      <selection activeCell="J11" sqref="J11"/>
    </sheetView>
  </sheetViews>
  <sheetFormatPr defaultRowHeight="14.4" x14ac:dyDescent="0.3"/>
  <cols>
    <col min="1" max="1" width="49.6640625" bestFit="1" customWidth="1"/>
    <col min="2" max="2" width="19.109375" bestFit="1" customWidth="1"/>
    <col min="3" max="3" width="27" bestFit="1" customWidth="1"/>
    <col min="4" max="4" width="15.88671875" bestFit="1" customWidth="1"/>
    <col min="5" max="5" width="12" bestFit="1" customWidth="1"/>
    <col min="6" max="6" width="15.88671875" bestFit="1" customWidth="1"/>
    <col min="7" max="7" width="12" bestFit="1" customWidth="1"/>
    <col min="10" max="10" width="11.5546875" bestFit="1" customWidth="1"/>
    <col min="11" max="11" width="11.6640625" bestFit="1" customWidth="1"/>
  </cols>
  <sheetData>
    <row r="1" spans="1:11" ht="44.25" customHeight="1" x14ac:dyDescent="0.3">
      <c r="A1" s="128" t="s">
        <v>141</v>
      </c>
      <c r="B1" s="127" t="s">
        <v>143</v>
      </c>
      <c r="C1" s="127"/>
      <c r="D1" s="128" t="s">
        <v>144</v>
      </c>
      <c r="E1" s="128"/>
      <c r="F1" s="128"/>
    </row>
    <row r="2" spans="1:11" ht="41.25" customHeight="1" x14ac:dyDescent="0.3">
      <c r="A2" s="128"/>
      <c r="B2" s="28" t="s">
        <v>121</v>
      </c>
      <c r="C2" s="28" t="s">
        <v>122</v>
      </c>
      <c r="D2" s="29" t="s">
        <v>145</v>
      </c>
      <c r="E2" s="29" t="s">
        <v>0</v>
      </c>
      <c r="F2" s="29" t="s">
        <v>142</v>
      </c>
    </row>
    <row r="3" spans="1:11" x14ac:dyDescent="0.3">
      <c r="A3" s="25" t="s">
        <v>123</v>
      </c>
      <c r="B3" s="26">
        <v>202831.46000000002</v>
      </c>
      <c r="C3" s="26"/>
      <c r="D3" t="s">
        <v>90</v>
      </c>
      <c r="E3" s="94">
        <v>179663.06926396515</v>
      </c>
      <c r="F3" s="94">
        <v>179663.06926396515</v>
      </c>
      <c r="G3" s="93"/>
    </row>
    <row r="4" spans="1:11" x14ac:dyDescent="0.3">
      <c r="A4" s="25" t="s">
        <v>124</v>
      </c>
      <c r="B4" s="26">
        <v>98747.209999999977</v>
      </c>
      <c r="C4" s="26"/>
      <c r="D4" t="s">
        <v>91</v>
      </c>
      <c r="E4" s="94">
        <v>123957.66592180991</v>
      </c>
      <c r="F4" s="94">
        <v>49408.696179899649</v>
      </c>
      <c r="G4" s="93"/>
    </row>
    <row r="5" spans="1:11" x14ac:dyDescent="0.3">
      <c r="A5" s="25" t="s">
        <v>125</v>
      </c>
      <c r="B5" s="26"/>
      <c r="C5" s="26"/>
      <c r="D5" t="s">
        <v>100</v>
      </c>
      <c r="E5" s="94">
        <v>120787.02724708598</v>
      </c>
      <c r="F5" s="94">
        <v>0</v>
      </c>
      <c r="G5" s="93"/>
      <c r="J5" s="94"/>
      <c r="K5" s="94"/>
    </row>
    <row r="6" spans="1:11" x14ac:dyDescent="0.3">
      <c r="A6" s="25" t="s">
        <v>126</v>
      </c>
      <c r="B6" s="26">
        <v>109236.02</v>
      </c>
      <c r="C6" s="26">
        <v>98017.279999999999</v>
      </c>
      <c r="D6" t="s">
        <v>36</v>
      </c>
      <c r="E6" s="94">
        <v>60384.559643044769</v>
      </c>
      <c r="F6" s="94">
        <v>60384.559643044769</v>
      </c>
      <c r="G6" s="93"/>
    </row>
    <row r="7" spans="1:11" x14ac:dyDescent="0.3">
      <c r="A7" s="25" t="s">
        <v>127</v>
      </c>
      <c r="B7" s="26">
        <v>96426.650000000009</v>
      </c>
      <c r="C7" s="26">
        <v>71251.340000000011</v>
      </c>
      <c r="D7" t="s">
        <v>45</v>
      </c>
      <c r="E7" s="94">
        <v>66923.020442844587</v>
      </c>
      <c r="F7" s="94">
        <v>66923.020442844587</v>
      </c>
      <c r="G7" s="93"/>
    </row>
    <row r="8" spans="1:11" x14ac:dyDescent="0.3">
      <c r="A8" s="25" t="s">
        <v>128</v>
      </c>
      <c r="B8" s="26">
        <v>185082.11000000002</v>
      </c>
      <c r="C8" s="26">
        <v>197106.8</v>
      </c>
      <c r="D8" t="s">
        <v>2</v>
      </c>
      <c r="E8" s="94">
        <v>124641.281134719</v>
      </c>
      <c r="F8" s="94">
        <v>124641.281134719</v>
      </c>
      <c r="G8" s="93"/>
    </row>
    <row r="9" spans="1:11" x14ac:dyDescent="0.3">
      <c r="A9" s="25" t="s">
        <v>129</v>
      </c>
      <c r="B9" s="26">
        <v>116818.48000000001</v>
      </c>
      <c r="C9" s="26">
        <v>226801.90000000002</v>
      </c>
      <c r="D9" t="s">
        <v>20</v>
      </c>
      <c r="E9" s="94">
        <v>83329.753402255272</v>
      </c>
      <c r="F9" s="94">
        <v>166659.50705449979</v>
      </c>
      <c r="G9" s="93"/>
    </row>
    <row r="10" spans="1:11" x14ac:dyDescent="0.3">
      <c r="A10" s="25" t="s">
        <v>130</v>
      </c>
      <c r="B10" s="26">
        <v>143133.36000000002</v>
      </c>
      <c r="C10" s="26">
        <v>114026.41</v>
      </c>
      <c r="D10" t="s">
        <v>108</v>
      </c>
      <c r="E10" s="94">
        <v>184098.7783837264</v>
      </c>
      <c r="F10" s="94">
        <v>184098.7783837264</v>
      </c>
      <c r="G10" s="93"/>
    </row>
    <row r="11" spans="1:11" x14ac:dyDescent="0.3">
      <c r="A11" s="25" t="s">
        <v>131</v>
      </c>
      <c r="B11" s="26">
        <v>89491.58</v>
      </c>
      <c r="C11" s="26">
        <v>195837.18</v>
      </c>
      <c r="D11" t="s">
        <v>26</v>
      </c>
      <c r="E11" s="94">
        <v>176856.47681268686</v>
      </c>
      <c r="F11" s="94">
        <v>353712.95415594307</v>
      </c>
      <c r="G11" s="93"/>
    </row>
    <row r="12" spans="1:11" x14ac:dyDescent="0.3">
      <c r="A12" s="25" t="s">
        <v>132</v>
      </c>
      <c r="B12" s="26">
        <v>54106.14</v>
      </c>
      <c r="C12" s="26">
        <v>18001.599999999999</v>
      </c>
      <c r="D12" t="s">
        <v>25</v>
      </c>
      <c r="E12" s="94">
        <v>36487.240774744867</v>
      </c>
      <c r="F12" s="94">
        <v>18243.617650829518</v>
      </c>
      <c r="G12" s="93"/>
    </row>
    <row r="13" spans="1:11" x14ac:dyDescent="0.3">
      <c r="A13" s="25" t="s">
        <v>133</v>
      </c>
      <c r="B13" s="26">
        <v>44367.399999999994</v>
      </c>
      <c r="C13" s="26">
        <v>44596.94</v>
      </c>
      <c r="D13" t="s">
        <v>41</v>
      </c>
      <c r="E13" s="94">
        <v>40483.095167083622</v>
      </c>
      <c r="F13" s="94">
        <v>40483.095167083622</v>
      </c>
      <c r="G13" s="93"/>
    </row>
    <row r="14" spans="1:11" x14ac:dyDescent="0.3">
      <c r="A14" s="25" t="s">
        <v>134</v>
      </c>
      <c r="B14" s="26">
        <v>147424.42000000001</v>
      </c>
      <c r="C14" s="26">
        <v>245788.23999999996</v>
      </c>
      <c r="D14" t="s">
        <v>56</v>
      </c>
      <c r="E14" s="94">
        <v>182902.69712589993</v>
      </c>
      <c r="F14" s="94">
        <v>274354.04568884987</v>
      </c>
      <c r="G14" s="93"/>
    </row>
    <row r="15" spans="1:11" x14ac:dyDescent="0.3">
      <c r="A15" s="25" t="s">
        <v>135</v>
      </c>
      <c r="B15" s="26">
        <v>120094.2</v>
      </c>
      <c r="C15" s="26"/>
      <c r="D15" t="s">
        <v>53</v>
      </c>
      <c r="E15" s="94">
        <v>50456.354957363801</v>
      </c>
      <c r="F15" s="94">
        <v>50456.354957363801</v>
      </c>
      <c r="G15" s="93"/>
    </row>
    <row r="16" spans="1:11" x14ac:dyDescent="0.3">
      <c r="A16" s="25" t="s">
        <v>136</v>
      </c>
      <c r="B16" s="26">
        <v>5065.5</v>
      </c>
      <c r="C16" s="26"/>
      <c r="D16" s="25"/>
      <c r="E16" s="24"/>
      <c r="F16" s="24"/>
    </row>
    <row r="17" spans="1:7" x14ac:dyDescent="0.3">
      <c r="A17" s="25" t="s">
        <v>137</v>
      </c>
      <c r="B17" s="26">
        <v>83621.070000000007</v>
      </c>
      <c r="C17" s="26">
        <v>187232.7</v>
      </c>
      <c r="D17" s="25"/>
      <c r="E17" s="24"/>
      <c r="F17" s="24"/>
    </row>
    <row r="18" spans="1:7" x14ac:dyDescent="0.3">
      <c r="A18" s="25" t="s">
        <v>138</v>
      </c>
      <c r="B18" s="26">
        <v>1412.7</v>
      </c>
      <c r="C18" s="26"/>
      <c r="D18" s="25"/>
      <c r="E18" s="24"/>
      <c r="F18" s="24"/>
    </row>
    <row r="19" spans="1:7" x14ac:dyDescent="0.3">
      <c r="A19" s="25" t="s">
        <v>139</v>
      </c>
      <c r="B19" s="26">
        <v>29995.32</v>
      </c>
      <c r="C19" s="26">
        <v>9044.8700000000008</v>
      </c>
      <c r="D19" s="25"/>
      <c r="E19" s="24"/>
      <c r="F19" s="24"/>
    </row>
    <row r="20" spans="1:7" x14ac:dyDescent="0.3">
      <c r="A20" s="25" t="s">
        <v>140</v>
      </c>
      <c r="B20" s="26">
        <v>12798.93</v>
      </c>
      <c r="C20" s="26">
        <v>5379.9699999999993</v>
      </c>
      <c r="D20" s="25"/>
      <c r="E20" s="24"/>
      <c r="F20" s="24"/>
    </row>
    <row r="21" spans="1:7" ht="15" thickBot="1" x14ac:dyDescent="0.35">
      <c r="A21" s="30" t="s">
        <v>99</v>
      </c>
      <c r="B21" s="31">
        <f>SUM(B3:B20)</f>
        <v>1540652.5499999998</v>
      </c>
      <c r="C21" s="31">
        <f>SUM(C3:C20)</f>
        <v>1413085.2300000002</v>
      </c>
      <c r="D21" s="30"/>
      <c r="E21" s="32">
        <f>SUM(E3:E20)</f>
        <v>1430971.0202772301</v>
      </c>
      <c r="F21" s="32">
        <f>SUM(F3:F20)</f>
        <v>1569028.9797227692</v>
      </c>
      <c r="G21" s="23">
        <f>SUM(E21:F21)</f>
        <v>2999999.9999999991</v>
      </c>
    </row>
    <row r="22" spans="1:7" x14ac:dyDescent="0.3">
      <c r="A22" s="1">
        <v>2009</v>
      </c>
      <c r="B22" s="27">
        <f>B21+C21</f>
        <v>2953737.7800000003</v>
      </c>
    </row>
  </sheetData>
  <mergeCells count="3">
    <mergeCell ref="B1:C1"/>
    <mergeCell ref="A1:A2"/>
    <mergeCell ref="D1:F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C18"/>
  <sheetViews>
    <sheetView workbookViewId="0">
      <selection activeCell="A4" sqref="A4:C16"/>
    </sheetView>
  </sheetViews>
  <sheetFormatPr defaultRowHeight="14.4" x14ac:dyDescent="0.3"/>
  <cols>
    <col min="1" max="1" width="18" bestFit="1" customWidth="1"/>
    <col min="2" max="2" width="31.5546875" bestFit="1" customWidth="1"/>
    <col min="3" max="3" width="31.33203125" bestFit="1" customWidth="1"/>
  </cols>
  <sheetData>
    <row r="3" spans="1:3" x14ac:dyDescent="0.3">
      <c r="A3" s="33" t="s">
        <v>151</v>
      </c>
      <c r="B3" t="s">
        <v>120</v>
      </c>
      <c r="C3" t="s">
        <v>152</v>
      </c>
    </row>
    <row r="4" spans="1:3" x14ac:dyDescent="0.3">
      <c r="A4" s="34" t="s">
        <v>90</v>
      </c>
      <c r="B4" s="35">
        <v>179663.06926396515</v>
      </c>
      <c r="C4" s="35">
        <v>179663.06926396515</v>
      </c>
    </row>
    <row r="5" spans="1:3" x14ac:dyDescent="0.3">
      <c r="A5" s="34" t="s">
        <v>2</v>
      </c>
      <c r="B5" s="35">
        <v>124641.281134719</v>
      </c>
      <c r="C5" s="35">
        <v>124641.281134719</v>
      </c>
    </row>
    <row r="6" spans="1:3" x14ac:dyDescent="0.3">
      <c r="A6" s="34" t="s">
        <v>91</v>
      </c>
      <c r="B6" s="35">
        <v>123957.66592180991</v>
      </c>
      <c r="C6" s="35">
        <v>49408.696179899649</v>
      </c>
    </row>
    <row r="7" spans="1:3" x14ac:dyDescent="0.3">
      <c r="A7" s="34" t="s">
        <v>108</v>
      </c>
      <c r="B7" s="35">
        <v>184098.7783837264</v>
      </c>
      <c r="C7" s="35">
        <v>184098.7783837264</v>
      </c>
    </row>
    <row r="8" spans="1:3" x14ac:dyDescent="0.3">
      <c r="A8" s="34" t="s">
        <v>20</v>
      </c>
      <c r="B8" s="35">
        <v>83329.753402255272</v>
      </c>
      <c r="C8" s="35">
        <v>166659.50705449979</v>
      </c>
    </row>
    <row r="9" spans="1:3" x14ac:dyDescent="0.3">
      <c r="A9" s="34" t="s">
        <v>25</v>
      </c>
      <c r="B9" s="35">
        <v>36487.240774744867</v>
      </c>
      <c r="C9" s="35">
        <v>18243.617650829518</v>
      </c>
    </row>
    <row r="10" spans="1:3" x14ac:dyDescent="0.3">
      <c r="A10" s="34" t="s">
        <v>100</v>
      </c>
      <c r="B10" s="35">
        <v>120787.02724708598</v>
      </c>
      <c r="C10" s="35">
        <v>0</v>
      </c>
    </row>
    <row r="11" spans="1:3" x14ac:dyDescent="0.3">
      <c r="A11" s="34" t="s">
        <v>26</v>
      </c>
      <c r="B11" s="35">
        <v>176856.47681268686</v>
      </c>
      <c r="C11" s="35">
        <v>353712.95415594307</v>
      </c>
    </row>
    <row r="12" spans="1:3" x14ac:dyDescent="0.3">
      <c r="A12" s="34" t="s">
        <v>36</v>
      </c>
      <c r="B12" s="35">
        <v>60384.559643044769</v>
      </c>
      <c r="C12" s="35">
        <v>60384.559643044769</v>
      </c>
    </row>
    <row r="13" spans="1:3" x14ac:dyDescent="0.3">
      <c r="A13" s="34" t="s">
        <v>41</v>
      </c>
      <c r="B13" s="35">
        <v>40483.095167083622</v>
      </c>
      <c r="C13" s="35">
        <v>40483.095167083622</v>
      </c>
    </row>
    <row r="14" spans="1:3" x14ac:dyDescent="0.3">
      <c r="A14" s="34" t="s">
        <v>45</v>
      </c>
      <c r="B14" s="35">
        <v>66923.020442844587</v>
      </c>
      <c r="C14" s="35">
        <v>66923.020442844587</v>
      </c>
    </row>
    <row r="15" spans="1:3" x14ac:dyDescent="0.3">
      <c r="A15" s="34" t="s">
        <v>53</v>
      </c>
      <c r="B15" s="35">
        <v>50456.354957363801</v>
      </c>
      <c r="C15" s="35">
        <v>50456.354957363801</v>
      </c>
    </row>
    <row r="16" spans="1:3" x14ac:dyDescent="0.3">
      <c r="A16" s="34" t="s">
        <v>56</v>
      </c>
      <c r="B16" s="35">
        <v>182902.69712589993</v>
      </c>
      <c r="C16" s="35">
        <v>274354.04568884987</v>
      </c>
    </row>
    <row r="17" spans="1:3" x14ac:dyDescent="0.3">
      <c r="A17" s="34" t="s">
        <v>154</v>
      </c>
      <c r="B17" s="35"/>
      <c r="C17" s="35"/>
    </row>
    <row r="18" spans="1:3" x14ac:dyDescent="0.3">
      <c r="A18" s="34" t="s">
        <v>119</v>
      </c>
      <c r="B18" s="35">
        <v>1430971.0202772301</v>
      </c>
      <c r="C18" s="35">
        <v>1569028.9797227692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0"/>
  <sheetViews>
    <sheetView workbookViewId="0">
      <selection activeCell="B1" sqref="B1"/>
    </sheetView>
  </sheetViews>
  <sheetFormatPr defaultRowHeight="14.4" x14ac:dyDescent="0.3"/>
  <cols>
    <col min="1" max="1" width="7" bestFit="1" customWidth="1"/>
    <col min="2" max="2" width="73.6640625" bestFit="1" customWidth="1"/>
    <col min="3" max="3" width="23.33203125" bestFit="1" customWidth="1"/>
    <col min="4" max="4" width="23" bestFit="1" customWidth="1"/>
  </cols>
  <sheetData>
    <row r="1" spans="1:4" x14ac:dyDescent="0.3">
      <c r="A1" t="s">
        <v>67</v>
      </c>
      <c r="B1" t="s">
        <v>68</v>
      </c>
      <c r="C1" t="s">
        <v>118</v>
      </c>
      <c r="D1" t="s">
        <v>117</v>
      </c>
    </row>
    <row r="2" spans="1:4" x14ac:dyDescent="0.3">
      <c r="A2" t="s">
        <v>90</v>
      </c>
      <c r="B2" t="s">
        <v>101</v>
      </c>
      <c r="C2">
        <v>19104.989684014417</v>
      </c>
      <c r="D2">
        <v>19104.989684014417</v>
      </c>
    </row>
    <row r="3" spans="1:4" x14ac:dyDescent="0.3">
      <c r="A3" t="s">
        <v>90</v>
      </c>
      <c r="B3" t="s">
        <v>102</v>
      </c>
      <c r="C3">
        <v>21538.202813779237</v>
      </c>
      <c r="D3">
        <v>21538.202813779237</v>
      </c>
    </row>
    <row r="4" spans="1:4" x14ac:dyDescent="0.3">
      <c r="A4" t="s">
        <v>90</v>
      </c>
      <c r="B4" t="s">
        <v>103</v>
      </c>
      <c r="C4">
        <v>41191.57003572752</v>
      </c>
      <c r="D4">
        <v>41191.57003572752</v>
      </c>
    </row>
    <row r="5" spans="1:4" x14ac:dyDescent="0.3">
      <c r="A5" t="s">
        <v>90</v>
      </c>
      <c r="B5" t="s">
        <v>104</v>
      </c>
      <c r="C5">
        <v>14416.624054316866</v>
      </c>
      <c r="D5">
        <v>14416.624054316866</v>
      </c>
    </row>
    <row r="6" spans="1:4" x14ac:dyDescent="0.3">
      <c r="A6" t="s">
        <v>90</v>
      </c>
      <c r="B6" t="s">
        <v>105</v>
      </c>
      <c r="C6">
        <v>62744.893936808672</v>
      </c>
      <c r="D6">
        <v>62744.893936808672</v>
      </c>
    </row>
    <row r="7" spans="1:4" x14ac:dyDescent="0.3">
      <c r="A7" t="s">
        <v>90</v>
      </c>
      <c r="B7" t="s">
        <v>106</v>
      </c>
      <c r="C7">
        <v>20666.788739318428</v>
      </c>
      <c r="D7">
        <v>20666.788739318428</v>
      </c>
    </row>
    <row r="8" spans="1:4" x14ac:dyDescent="0.3">
      <c r="A8" t="s">
        <v>2</v>
      </c>
      <c r="B8" t="s">
        <v>3</v>
      </c>
      <c r="C8">
        <v>16244.849649537175</v>
      </c>
      <c r="D8">
        <v>16244.849649537175</v>
      </c>
    </row>
    <row r="9" spans="1:4" x14ac:dyDescent="0.3">
      <c r="A9" t="s">
        <v>2</v>
      </c>
      <c r="B9" t="s">
        <v>4</v>
      </c>
      <c r="C9">
        <v>17065.06069206239</v>
      </c>
      <c r="D9">
        <v>17065.06069206239</v>
      </c>
    </row>
    <row r="10" spans="1:4" x14ac:dyDescent="0.3">
      <c r="A10" t="s">
        <v>2</v>
      </c>
      <c r="B10" t="s">
        <v>5</v>
      </c>
      <c r="C10">
        <v>20000.014221628961</v>
      </c>
      <c r="D10">
        <v>20000.014221628961</v>
      </c>
    </row>
    <row r="11" spans="1:4" x14ac:dyDescent="0.3">
      <c r="A11" t="s">
        <v>2</v>
      </c>
      <c r="B11" t="s">
        <v>6</v>
      </c>
      <c r="C11">
        <v>10655.215516405131</v>
      </c>
      <c r="D11">
        <v>10655.215516405131</v>
      </c>
    </row>
    <row r="12" spans="1:4" x14ac:dyDescent="0.3">
      <c r="A12" t="s">
        <v>2</v>
      </c>
      <c r="B12" t="s">
        <v>7</v>
      </c>
      <c r="C12">
        <v>11363.61122737496</v>
      </c>
      <c r="D12">
        <v>11363.61122737496</v>
      </c>
    </row>
    <row r="13" spans="1:4" x14ac:dyDescent="0.3">
      <c r="A13" t="s">
        <v>2</v>
      </c>
      <c r="B13" t="s">
        <v>8</v>
      </c>
      <c r="C13">
        <v>26339.810768607309</v>
      </c>
      <c r="D13">
        <v>26339.810768607309</v>
      </c>
    </row>
    <row r="14" spans="1:4" x14ac:dyDescent="0.3">
      <c r="A14" t="s">
        <v>2</v>
      </c>
      <c r="B14" t="s">
        <v>9</v>
      </c>
      <c r="C14">
        <v>11536.052275799575</v>
      </c>
      <c r="D14">
        <v>11536.052275799575</v>
      </c>
    </row>
    <row r="15" spans="1:4" x14ac:dyDescent="0.3">
      <c r="A15" t="s">
        <v>2</v>
      </c>
      <c r="B15" t="s">
        <v>10</v>
      </c>
      <c r="C15">
        <v>11436.666783303497</v>
      </c>
      <c r="D15">
        <v>11436.666783303497</v>
      </c>
    </row>
    <row r="16" spans="1:4" x14ac:dyDescent="0.3">
      <c r="A16" t="s">
        <v>91</v>
      </c>
      <c r="B16" t="s">
        <v>107</v>
      </c>
      <c r="C16">
        <v>74548.969741910274</v>
      </c>
      <c r="D16">
        <v>0</v>
      </c>
    </row>
    <row r="17" spans="1:4" x14ac:dyDescent="0.3">
      <c r="A17" t="s">
        <v>91</v>
      </c>
      <c r="B17" t="s">
        <v>146</v>
      </c>
      <c r="C17">
        <v>10340.092848342836</v>
      </c>
      <c r="D17">
        <v>10340.092848342836</v>
      </c>
    </row>
    <row r="18" spans="1:4" x14ac:dyDescent="0.3">
      <c r="A18" t="s">
        <v>91</v>
      </c>
      <c r="B18" t="s">
        <v>147</v>
      </c>
      <c r="C18">
        <v>12332.647104592357</v>
      </c>
      <c r="D18">
        <v>12332.647104592357</v>
      </c>
    </row>
    <row r="19" spans="1:4" x14ac:dyDescent="0.3">
      <c r="A19" t="s">
        <v>91</v>
      </c>
      <c r="B19" t="s">
        <v>148</v>
      </c>
      <c r="C19">
        <v>11538.174346607962</v>
      </c>
      <c r="D19">
        <v>11538.174346607962</v>
      </c>
    </row>
    <row r="20" spans="1:4" x14ac:dyDescent="0.3">
      <c r="A20" t="s">
        <v>91</v>
      </c>
      <c r="B20" t="s">
        <v>149</v>
      </c>
      <c r="C20">
        <v>7349.1643409435173</v>
      </c>
      <c r="D20">
        <v>7349.1643409435173</v>
      </c>
    </row>
    <row r="21" spans="1:4" x14ac:dyDescent="0.3">
      <c r="A21" t="s">
        <v>91</v>
      </c>
      <c r="B21" t="s">
        <v>150</v>
      </c>
      <c r="C21">
        <v>7848.617539412975</v>
      </c>
      <c r="D21">
        <v>7848.617539412975</v>
      </c>
    </row>
    <row r="22" spans="1:4" x14ac:dyDescent="0.3">
      <c r="A22" t="s">
        <v>108</v>
      </c>
      <c r="B22" t="s">
        <v>11</v>
      </c>
      <c r="C22">
        <v>13783.738703842906</v>
      </c>
      <c r="D22">
        <v>13783.738703842906</v>
      </c>
    </row>
    <row r="23" spans="1:4" x14ac:dyDescent="0.3">
      <c r="A23" t="s">
        <v>108</v>
      </c>
      <c r="B23" t="s">
        <v>12</v>
      </c>
      <c r="C23">
        <v>15751.83175746987</v>
      </c>
      <c r="D23">
        <v>15751.83175746987</v>
      </c>
    </row>
    <row r="24" spans="1:4" x14ac:dyDescent="0.3">
      <c r="A24" t="s">
        <v>108</v>
      </c>
      <c r="B24" t="s">
        <v>13</v>
      </c>
      <c r="C24">
        <v>21098.247610211431</v>
      </c>
      <c r="D24">
        <v>21098.247610211431</v>
      </c>
    </row>
    <row r="25" spans="1:4" x14ac:dyDescent="0.3">
      <c r="A25" t="s">
        <v>108</v>
      </c>
      <c r="B25" t="s">
        <v>14</v>
      </c>
      <c r="C25">
        <v>27332.367027629422</v>
      </c>
      <c r="D25">
        <v>27332.367027629422</v>
      </c>
    </row>
    <row r="26" spans="1:4" x14ac:dyDescent="0.3">
      <c r="A26" t="s">
        <v>108</v>
      </c>
      <c r="B26" t="s">
        <v>15</v>
      </c>
      <c r="C26">
        <v>24095.908923213119</v>
      </c>
      <c r="D26">
        <v>24095.908923213119</v>
      </c>
    </row>
    <row r="27" spans="1:4" x14ac:dyDescent="0.3">
      <c r="A27" t="s">
        <v>108</v>
      </c>
      <c r="B27" t="s">
        <v>16</v>
      </c>
      <c r="C27">
        <v>15037.596487231596</v>
      </c>
      <c r="D27">
        <v>15037.596487231596</v>
      </c>
    </row>
    <row r="28" spans="1:4" x14ac:dyDescent="0.3">
      <c r="A28" t="s">
        <v>108</v>
      </c>
      <c r="B28" t="s">
        <v>17</v>
      </c>
      <c r="C28">
        <v>13651.32877542502</v>
      </c>
      <c r="D28">
        <v>13651.32877542502</v>
      </c>
    </row>
    <row r="29" spans="1:4" x14ac:dyDescent="0.3">
      <c r="A29" t="s">
        <v>108</v>
      </c>
      <c r="B29" t="s">
        <v>18</v>
      </c>
      <c r="C29">
        <v>18607.84649139053</v>
      </c>
      <c r="D29">
        <v>18607.84649139053</v>
      </c>
    </row>
    <row r="30" spans="1:4" x14ac:dyDescent="0.3">
      <c r="A30" t="s">
        <v>108</v>
      </c>
      <c r="B30" t="s">
        <v>19</v>
      </c>
      <c r="C30">
        <v>18458.486058530027</v>
      </c>
      <c r="D30">
        <v>18458.486058530027</v>
      </c>
    </row>
    <row r="31" spans="1:4" x14ac:dyDescent="0.3">
      <c r="A31" t="s">
        <v>108</v>
      </c>
      <c r="B31" t="s">
        <v>109</v>
      </c>
      <c r="C31">
        <v>16281.426548782474</v>
      </c>
      <c r="D31">
        <v>16281.426548782474</v>
      </c>
    </row>
    <row r="32" spans="1:4" x14ac:dyDescent="0.3">
      <c r="A32" t="s">
        <v>20</v>
      </c>
      <c r="B32" t="s">
        <v>21</v>
      </c>
      <c r="C32">
        <v>7743.3474581131277</v>
      </c>
      <c r="D32">
        <v>15486.694939456298</v>
      </c>
    </row>
    <row r="33" spans="1:4" x14ac:dyDescent="0.3">
      <c r="A33" t="s">
        <v>20</v>
      </c>
      <c r="B33" t="s">
        <v>22</v>
      </c>
      <c r="C33">
        <v>35107.151849064197</v>
      </c>
      <c r="D33">
        <v>70214.303803449846</v>
      </c>
    </row>
    <row r="34" spans="1:4" x14ac:dyDescent="0.3">
      <c r="A34" t="s">
        <v>20</v>
      </c>
      <c r="B34" t="s">
        <v>23</v>
      </c>
      <c r="C34">
        <v>12740.490114881704</v>
      </c>
      <c r="D34">
        <v>25480.980267984876</v>
      </c>
    </row>
    <row r="35" spans="1:4" x14ac:dyDescent="0.3">
      <c r="A35" t="s">
        <v>20</v>
      </c>
      <c r="B35" t="s">
        <v>24</v>
      </c>
      <c r="C35">
        <v>27738.76398019624</v>
      </c>
      <c r="D35">
        <v>55477.528043608771</v>
      </c>
    </row>
    <row r="36" spans="1:4" x14ac:dyDescent="0.3">
      <c r="A36" t="s">
        <v>25</v>
      </c>
      <c r="B36" t="s">
        <v>86</v>
      </c>
      <c r="C36">
        <v>11572.768589737227</v>
      </c>
      <c r="D36">
        <v>5786.383426911013</v>
      </c>
    </row>
    <row r="37" spans="1:4" x14ac:dyDescent="0.3">
      <c r="A37" t="s">
        <v>25</v>
      </c>
      <c r="B37" t="s">
        <v>110</v>
      </c>
      <c r="C37">
        <v>12473.814801911296</v>
      </c>
      <c r="D37">
        <v>6236.9064654195854</v>
      </c>
    </row>
    <row r="38" spans="1:4" x14ac:dyDescent="0.3">
      <c r="A38" t="s">
        <v>25</v>
      </c>
      <c r="B38" t="s">
        <v>111</v>
      </c>
      <c r="C38">
        <v>12440.657383096348</v>
      </c>
      <c r="D38">
        <v>6220.3277584989173</v>
      </c>
    </row>
    <row r="39" spans="1:4" x14ac:dyDescent="0.3">
      <c r="A39" t="s">
        <v>100</v>
      </c>
      <c r="B39" t="s">
        <v>153</v>
      </c>
      <c r="C39">
        <v>120787.02724708598</v>
      </c>
      <c r="D39">
        <v>0</v>
      </c>
    </row>
    <row r="40" spans="1:4" x14ac:dyDescent="0.3">
      <c r="A40" t="s">
        <v>26</v>
      </c>
      <c r="B40" t="s">
        <v>27</v>
      </c>
      <c r="C40">
        <v>31266.979266689414</v>
      </c>
      <c r="D40">
        <v>62533.958627179767</v>
      </c>
    </row>
    <row r="41" spans="1:4" x14ac:dyDescent="0.3">
      <c r="A41" t="s">
        <v>26</v>
      </c>
      <c r="B41" t="s">
        <v>28</v>
      </c>
      <c r="C41">
        <v>26452.713736740101</v>
      </c>
      <c r="D41">
        <v>52905.427552838344</v>
      </c>
    </row>
    <row r="42" spans="1:4" x14ac:dyDescent="0.3">
      <c r="A42" t="s">
        <v>26</v>
      </c>
      <c r="B42" t="s">
        <v>29</v>
      </c>
      <c r="C42">
        <v>12787.226444132079</v>
      </c>
      <c r="D42">
        <v>25574.452926625836</v>
      </c>
    </row>
    <row r="43" spans="1:4" x14ac:dyDescent="0.3">
      <c r="A43" t="s">
        <v>26</v>
      </c>
      <c r="B43" t="s">
        <v>30</v>
      </c>
      <c r="C43">
        <v>21111.271180907377</v>
      </c>
      <c r="D43">
        <v>42222.542425148567</v>
      </c>
    </row>
    <row r="44" spans="1:4" x14ac:dyDescent="0.3">
      <c r="A44" t="s">
        <v>26</v>
      </c>
      <c r="B44" t="s">
        <v>31</v>
      </c>
      <c r="C44">
        <v>25861.973093030287</v>
      </c>
      <c r="D44">
        <v>51723.946263646489</v>
      </c>
    </row>
    <row r="45" spans="1:4" x14ac:dyDescent="0.3">
      <c r="A45" t="s">
        <v>26</v>
      </c>
      <c r="B45" t="s">
        <v>32</v>
      </c>
      <c r="C45">
        <v>10355.433985604664</v>
      </c>
      <c r="D45">
        <v>20710.868002275631</v>
      </c>
    </row>
    <row r="46" spans="1:4" x14ac:dyDescent="0.3">
      <c r="A46" t="s">
        <v>26</v>
      </c>
      <c r="B46" t="s">
        <v>33</v>
      </c>
      <c r="C46">
        <v>10792.418782476741</v>
      </c>
      <c r="D46">
        <v>21584.837597330737</v>
      </c>
    </row>
    <row r="47" spans="1:4" x14ac:dyDescent="0.3">
      <c r="A47" t="s">
        <v>26</v>
      </c>
      <c r="B47" t="s">
        <v>34</v>
      </c>
      <c r="C47">
        <v>31464.803863941273</v>
      </c>
      <c r="D47">
        <v>62929.607822276957</v>
      </c>
    </row>
    <row r="48" spans="1:4" x14ac:dyDescent="0.3">
      <c r="A48" t="s">
        <v>26</v>
      </c>
      <c r="B48" t="s">
        <v>35</v>
      </c>
      <c r="C48">
        <v>6763.6564591648939</v>
      </c>
      <c r="D48">
        <v>13527.312938620757</v>
      </c>
    </row>
    <row r="49" spans="1:4" x14ac:dyDescent="0.3">
      <c r="A49" t="s">
        <v>36</v>
      </c>
      <c r="B49" t="s">
        <v>37</v>
      </c>
      <c r="C49">
        <v>17443.588596833608</v>
      </c>
      <c r="D49">
        <v>17443.588596833608</v>
      </c>
    </row>
    <row r="50" spans="1:4" x14ac:dyDescent="0.3">
      <c r="A50" t="s">
        <v>36</v>
      </c>
      <c r="B50" t="s">
        <v>87</v>
      </c>
      <c r="C50">
        <v>12459.608347831119</v>
      </c>
      <c r="D50">
        <v>12459.608347831119</v>
      </c>
    </row>
    <row r="51" spans="1:4" x14ac:dyDescent="0.3">
      <c r="A51" t="s">
        <v>36</v>
      </c>
      <c r="B51" t="s">
        <v>38</v>
      </c>
      <c r="C51">
        <v>8336.8932372458185</v>
      </c>
      <c r="D51">
        <v>8336.8932372458185</v>
      </c>
    </row>
    <row r="52" spans="1:4" x14ac:dyDescent="0.3">
      <c r="A52" t="s">
        <v>36</v>
      </c>
      <c r="B52" t="s">
        <v>39</v>
      </c>
      <c r="C52">
        <v>14259.409240390401</v>
      </c>
      <c r="D52">
        <v>14259.409240390401</v>
      </c>
    </row>
    <row r="53" spans="1:4" x14ac:dyDescent="0.3">
      <c r="A53" t="s">
        <v>36</v>
      </c>
      <c r="B53" t="s">
        <v>40</v>
      </c>
      <c r="C53">
        <v>7885.0602207438205</v>
      </c>
      <c r="D53">
        <v>7885.0602207438205</v>
      </c>
    </row>
    <row r="54" spans="1:4" x14ac:dyDescent="0.3">
      <c r="A54" t="s">
        <v>41</v>
      </c>
      <c r="B54" t="s">
        <v>112</v>
      </c>
      <c r="C54">
        <v>8296.6724811276526</v>
      </c>
      <c r="D54">
        <v>8296.6724811276526</v>
      </c>
    </row>
    <row r="55" spans="1:4" x14ac:dyDescent="0.3">
      <c r="A55" t="s">
        <v>41</v>
      </c>
      <c r="B55" t="s">
        <v>42</v>
      </c>
      <c r="C55">
        <v>7480.0813794440419</v>
      </c>
      <c r="D55">
        <v>7480.0813794440419</v>
      </c>
    </row>
    <row r="56" spans="1:4" x14ac:dyDescent="0.3">
      <c r="A56" t="s">
        <v>41</v>
      </c>
      <c r="B56" t="s">
        <v>43</v>
      </c>
      <c r="C56">
        <v>15084.928676621537</v>
      </c>
      <c r="D56">
        <v>15084.928676621537</v>
      </c>
    </row>
    <row r="57" spans="1:4" x14ac:dyDescent="0.3">
      <c r="A57" t="s">
        <v>41</v>
      </c>
      <c r="B57" t="s">
        <v>44</v>
      </c>
      <c r="C57">
        <v>9621.4126298903866</v>
      </c>
      <c r="D57">
        <v>9621.4126298903866</v>
      </c>
    </row>
    <row r="58" spans="1:4" x14ac:dyDescent="0.3">
      <c r="A58" t="s">
        <v>45</v>
      </c>
      <c r="B58" t="s">
        <v>46</v>
      </c>
      <c r="C58">
        <v>6930.411207766253</v>
      </c>
      <c r="D58">
        <v>6930.411207766253</v>
      </c>
    </row>
    <row r="59" spans="1:4" x14ac:dyDescent="0.3">
      <c r="A59" t="s">
        <v>45</v>
      </c>
      <c r="B59" t="s">
        <v>47</v>
      </c>
      <c r="C59">
        <v>6399.6735699036717</v>
      </c>
      <c r="D59">
        <v>6399.6735699036717</v>
      </c>
    </row>
    <row r="60" spans="1:4" x14ac:dyDescent="0.3">
      <c r="A60" t="s">
        <v>45</v>
      </c>
      <c r="B60" t="s">
        <v>48</v>
      </c>
      <c r="C60">
        <v>5453.8854457720181</v>
      </c>
      <c r="D60">
        <v>5453.8854457720181</v>
      </c>
    </row>
    <row r="61" spans="1:4" x14ac:dyDescent="0.3">
      <c r="A61" t="s">
        <v>45</v>
      </c>
      <c r="B61" t="s">
        <v>49</v>
      </c>
      <c r="C61">
        <v>16583.628667439527</v>
      </c>
      <c r="D61">
        <v>16583.628667439527</v>
      </c>
    </row>
    <row r="62" spans="1:4" x14ac:dyDescent="0.3">
      <c r="A62" t="s">
        <v>45</v>
      </c>
      <c r="B62" t="s">
        <v>50</v>
      </c>
      <c r="C62">
        <v>7286.2815035509138</v>
      </c>
      <c r="D62">
        <v>7286.2815035509138</v>
      </c>
    </row>
    <row r="63" spans="1:4" x14ac:dyDescent="0.3">
      <c r="A63" t="s">
        <v>45</v>
      </c>
      <c r="B63" t="s">
        <v>51</v>
      </c>
      <c r="C63">
        <v>7450.277090777503</v>
      </c>
      <c r="D63">
        <v>7450.277090777503</v>
      </c>
    </row>
    <row r="64" spans="1:4" x14ac:dyDescent="0.3">
      <c r="A64" t="s">
        <v>45</v>
      </c>
      <c r="B64" t="s">
        <v>52</v>
      </c>
      <c r="C64">
        <v>9774.0195213281058</v>
      </c>
      <c r="D64">
        <v>9774.0195213281058</v>
      </c>
    </row>
    <row r="65" spans="1:4" x14ac:dyDescent="0.3">
      <c r="A65" t="s">
        <v>45</v>
      </c>
      <c r="B65" t="s">
        <v>88</v>
      </c>
      <c r="C65">
        <v>7044.8434363065971</v>
      </c>
      <c r="D65">
        <v>7044.8434363065971</v>
      </c>
    </row>
    <row r="66" spans="1:4" x14ac:dyDescent="0.3">
      <c r="A66" t="s">
        <v>53</v>
      </c>
      <c r="B66" t="s">
        <v>113</v>
      </c>
      <c r="C66">
        <v>15244.975525446987</v>
      </c>
      <c r="D66">
        <v>15244.975525446987</v>
      </c>
    </row>
    <row r="67" spans="1:4" x14ac:dyDescent="0.3">
      <c r="A67" t="s">
        <v>53</v>
      </c>
      <c r="B67" t="s">
        <v>54</v>
      </c>
      <c r="C67">
        <v>16832.008168310342</v>
      </c>
      <c r="D67">
        <v>16832.008168310342</v>
      </c>
    </row>
    <row r="68" spans="1:4" x14ac:dyDescent="0.3">
      <c r="A68" t="s">
        <v>53</v>
      </c>
      <c r="B68" t="s">
        <v>55</v>
      </c>
      <c r="C68">
        <v>18379.371263606474</v>
      </c>
      <c r="D68">
        <v>18379.371263606474</v>
      </c>
    </row>
    <row r="69" spans="1:4" x14ac:dyDescent="0.3">
      <c r="A69" t="s">
        <v>56</v>
      </c>
      <c r="B69" t="s">
        <v>57</v>
      </c>
      <c r="C69">
        <v>14930.827533225891</v>
      </c>
      <c r="D69">
        <v>22396.241299838835</v>
      </c>
    </row>
    <row r="70" spans="1:4" x14ac:dyDescent="0.3">
      <c r="A70" t="s">
        <v>56</v>
      </c>
      <c r="B70" t="s">
        <v>114</v>
      </c>
      <c r="C70">
        <v>8509.7422622391496</v>
      </c>
      <c r="D70">
        <v>12764.613393358723</v>
      </c>
    </row>
    <row r="71" spans="1:4" x14ac:dyDescent="0.3">
      <c r="A71" t="s">
        <v>56</v>
      </c>
      <c r="B71" t="s">
        <v>58</v>
      </c>
      <c r="C71">
        <v>14161.787620597552</v>
      </c>
      <c r="D71">
        <v>21242.681430896326</v>
      </c>
    </row>
    <row r="72" spans="1:4" x14ac:dyDescent="0.3">
      <c r="A72" t="s">
        <v>56</v>
      </c>
      <c r="B72" t="s">
        <v>59</v>
      </c>
      <c r="C72">
        <v>30092.197564044007</v>
      </c>
      <c r="D72">
        <v>45138.29634606601</v>
      </c>
    </row>
    <row r="73" spans="1:4" x14ac:dyDescent="0.3">
      <c r="A73" t="s">
        <v>56</v>
      </c>
      <c r="B73" t="s">
        <v>60</v>
      </c>
      <c r="C73">
        <v>6559.0840302883407</v>
      </c>
      <c r="D73">
        <v>9838.6260454325093</v>
      </c>
    </row>
    <row r="74" spans="1:4" x14ac:dyDescent="0.3">
      <c r="A74" t="s">
        <v>56</v>
      </c>
      <c r="B74" t="s">
        <v>61</v>
      </c>
      <c r="C74">
        <v>14419.517208939096</v>
      </c>
      <c r="D74">
        <v>21629.275813408643</v>
      </c>
    </row>
    <row r="75" spans="1:4" x14ac:dyDescent="0.3">
      <c r="A75" t="s">
        <v>56</v>
      </c>
      <c r="B75" t="s">
        <v>115</v>
      </c>
      <c r="C75">
        <v>11213.500487397803</v>
      </c>
      <c r="D75">
        <v>16820.250731096705</v>
      </c>
    </row>
    <row r="76" spans="1:4" x14ac:dyDescent="0.3">
      <c r="A76" t="s">
        <v>56</v>
      </c>
      <c r="B76" t="s">
        <v>62</v>
      </c>
      <c r="C76">
        <v>11544.896894158621</v>
      </c>
      <c r="D76">
        <v>17317.345341237931</v>
      </c>
    </row>
    <row r="77" spans="1:4" x14ac:dyDescent="0.3">
      <c r="A77" t="s">
        <v>56</v>
      </c>
      <c r="B77" t="s">
        <v>63</v>
      </c>
      <c r="C77">
        <v>18835.244169515263</v>
      </c>
      <c r="D77">
        <v>28252.866254272889</v>
      </c>
    </row>
    <row r="78" spans="1:4" x14ac:dyDescent="0.3">
      <c r="A78" t="s">
        <v>56</v>
      </c>
      <c r="B78" t="s">
        <v>64</v>
      </c>
      <c r="C78">
        <v>22369.521297544539</v>
      </c>
      <c r="D78">
        <v>33554.281946316805</v>
      </c>
    </row>
    <row r="79" spans="1:4" x14ac:dyDescent="0.3">
      <c r="A79" t="s">
        <v>56</v>
      </c>
      <c r="B79" t="s">
        <v>65</v>
      </c>
      <c r="C79">
        <v>16324.465146246133</v>
      </c>
      <c r="D79">
        <v>24486.6977193692</v>
      </c>
    </row>
    <row r="80" spans="1:4" x14ac:dyDescent="0.3">
      <c r="A80" t="s">
        <v>56</v>
      </c>
      <c r="B80" t="s">
        <v>66</v>
      </c>
      <c r="C80">
        <v>13941.912911703532</v>
      </c>
      <c r="D80">
        <v>20912.869367555297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1"/>
  <sheetViews>
    <sheetView workbookViewId="0">
      <selection activeCell="B15" sqref="B15"/>
    </sheetView>
  </sheetViews>
  <sheetFormatPr defaultRowHeight="14.4" x14ac:dyDescent="0.3"/>
  <cols>
    <col min="1" max="1" width="6.44140625" style="20" bestFit="1" customWidth="1"/>
    <col min="2" max="2" width="12" style="82" bestFit="1" customWidth="1"/>
  </cols>
  <sheetData>
    <row r="1" spans="1:2" x14ac:dyDescent="0.3">
      <c r="A1" s="36" t="s">
        <v>67</v>
      </c>
      <c r="B1" s="41" t="s">
        <v>84</v>
      </c>
    </row>
    <row r="2" spans="1:2" x14ac:dyDescent="0.3">
      <c r="A2" s="6" t="s">
        <v>90</v>
      </c>
      <c r="B2" s="49">
        <v>0.5</v>
      </c>
    </row>
    <row r="3" spans="1:2" x14ac:dyDescent="0.3">
      <c r="A3" s="6" t="s">
        <v>2</v>
      </c>
      <c r="B3" s="49">
        <v>0.5</v>
      </c>
    </row>
    <row r="4" spans="1:2" x14ac:dyDescent="0.3">
      <c r="A4" s="6" t="s">
        <v>91</v>
      </c>
      <c r="B4" s="49">
        <v>0.5</v>
      </c>
    </row>
    <row r="5" spans="1:2" x14ac:dyDescent="0.3">
      <c r="A5" s="6" t="s">
        <v>108</v>
      </c>
      <c r="B5" s="49">
        <v>0.5</v>
      </c>
    </row>
    <row r="6" spans="1:2" x14ac:dyDescent="0.3">
      <c r="A6" s="6" t="s">
        <v>20</v>
      </c>
      <c r="B6" s="88">
        <v>0.66666666699999999</v>
      </c>
    </row>
    <row r="7" spans="1:2" x14ac:dyDescent="0.3">
      <c r="A7" s="6" t="s">
        <v>25</v>
      </c>
      <c r="B7" s="49">
        <v>0.3333333</v>
      </c>
    </row>
    <row r="8" spans="1:2" x14ac:dyDescent="0.3">
      <c r="A8" s="6" t="s">
        <v>100</v>
      </c>
      <c r="B8" s="49">
        <v>0</v>
      </c>
    </row>
    <row r="9" spans="1:2" x14ac:dyDescent="0.3">
      <c r="A9" s="22" t="s">
        <v>26</v>
      </c>
      <c r="B9" s="88">
        <v>0.66666666699999999</v>
      </c>
    </row>
    <row r="10" spans="1:2" x14ac:dyDescent="0.3">
      <c r="A10" s="6" t="s">
        <v>36</v>
      </c>
      <c r="B10" s="49">
        <v>0.5</v>
      </c>
    </row>
    <row r="11" spans="1:2" x14ac:dyDescent="0.3">
      <c r="A11" s="6" t="s">
        <v>41</v>
      </c>
      <c r="B11" s="49">
        <v>0.5</v>
      </c>
    </row>
    <row r="12" spans="1:2" x14ac:dyDescent="0.3">
      <c r="A12" s="6" t="s">
        <v>45</v>
      </c>
      <c r="B12" s="49">
        <v>0.5</v>
      </c>
    </row>
    <row r="13" spans="1:2" x14ac:dyDescent="0.3">
      <c r="A13" s="6" t="s">
        <v>53</v>
      </c>
      <c r="B13" s="49">
        <v>0.5</v>
      </c>
    </row>
    <row r="14" spans="1:2" x14ac:dyDescent="0.3">
      <c r="A14" s="6" t="s">
        <v>56</v>
      </c>
      <c r="B14" s="49">
        <v>0.6</v>
      </c>
    </row>
    <row r="15" spans="1:2" x14ac:dyDescent="0.3">
      <c r="A15" s="89"/>
      <c r="B15" s="90">
        <v>0.52995780469620279</v>
      </c>
    </row>
    <row r="16" spans="1:2" x14ac:dyDescent="0.3">
      <c r="A16" s="89"/>
      <c r="B16" s="91"/>
    </row>
    <row r="17" spans="1:2" x14ac:dyDescent="0.3">
      <c r="A17"/>
      <c r="B17"/>
    </row>
    <row r="18" spans="1:2" x14ac:dyDescent="0.3">
      <c r="A18"/>
      <c r="B18"/>
    </row>
    <row r="19" spans="1:2" x14ac:dyDescent="0.3">
      <c r="A19"/>
      <c r="B19"/>
    </row>
    <row r="20" spans="1:2" x14ac:dyDescent="0.3">
      <c r="A20"/>
      <c r="B20"/>
    </row>
    <row r="21" spans="1:2" x14ac:dyDescent="0.3">
      <c r="A21"/>
      <c r="B21"/>
    </row>
    <row r="22" spans="1:2" x14ac:dyDescent="0.3">
      <c r="A22"/>
      <c r="B22"/>
    </row>
    <row r="23" spans="1:2" x14ac:dyDescent="0.3">
      <c r="A23"/>
      <c r="B23"/>
    </row>
    <row r="24" spans="1:2" x14ac:dyDescent="0.3">
      <c r="A24"/>
      <c r="B24"/>
    </row>
    <row r="25" spans="1:2" x14ac:dyDescent="0.3">
      <c r="A25"/>
      <c r="B25"/>
    </row>
    <row r="26" spans="1:2" x14ac:dyDescent="0.3">
      <c r="A26"/>
      <c r="B26"/>
    </row>
    <row r="27" spans="1:2" x14ac:dyDescent="0.3">
      <c r="A27"/>
      <c r="B27"/>
    </row>
    <row r="28" spans="1:2" x14ac:dyDescent="0.3">
      <c r="A28"/>
      <c r="B28"/>
    </row>
    <row r="29" spans="1:2" x14ac:dyDescent="0.3">
      <c r="A29"/>
      <c r="B29"/>
    </row>
    <row r="30" spans="1:2" x14ac:dyDescent="0.3">
      <c r="A30"/>
      <c r="B30"/>
    </row>
    <row r="31" spans="1:2" x14ac:dyDescent="0.3">
      <c r="A31"/>
      <c r="B31"/>
    </row>
    <row r="32" spans="1:2" x14ac:dyDescent="0.3">
      <c r="A32"/>
      <c r="B32"/>
    </row>
    <row r="33" spans="1:2" x14ac:dyDescent="0.3">
      <c r="A33"/>
      <c r="B33"/>
    </row>
    <row r="34" spans="1:2" x14ac:dyDescent="0.3">
      <c r="A34"/>
      <c r="B34"/>
    </row>
    <row r="35" spans="1:2" x14ac:dyDescent="0.3">
      <c r="A35"/>
      <c r="B35"/>
    </row>
    <row r="36" spans="1:2" x14ac:dyDescent="0.3">
      <c r="A36"/>
      <c r="B36"/>
    </row>
    <row r="37" spans="1:2" x14ac:dyDescent="0.3">
      <c r="A37"/>
      <c r="B37"/>
    </row>
    <row r="38" spans="1:2" x14ac:dyDescent="0.3">
      <c r="A38"/>
      <c r="B38"/>
    </row>
    <row r="39" spans="1:2" x14ac:dyDescent="0.3">
      <c r="A39"/>
      <c r="B39"/>
    </row>
    <row r="40" spans="1:2" x14ac:dyDescent="0.3">
      <c r="A40"/>
      <c r="B40"/>
    </row>
    <row r="41" spans="1:2" x14ac:dyDescent="0.3">
      <c r="A41"/>
      <c r="B41"/>
    </row>
    <row r="42" spans="1:2" x14ac:dyDescent="0.3">
      <c r="A42"/>
      <c r="B42"/>
    </row>
    <row r="43" spans="1:2" x14ac:dyDescent="0.3">
      <c r="A43"/>
      <c r="B43"/>
    </row>
    <row r="44" spans="1:2" x14ac:dyDescent="0.3">
      <c r="A44"/>
      <c r="B44"/>
    </row>
    <row r="45" spans="1:2" x14ac:dyDescent="0.3">
      <c r="A45"/>
      <c r="B45"/>
    </row>
    <row r="46" spans="1:2" x14ac:dyDescent="0.3">
      <c r="A46"/>
      <c r="B46"/>
    </row>
    <row r="47" spans="1:2" x14ac:dyDescent="0.3">
      <c r="A47"/>
      <c r="B47"/>
    </row>
    <row r="48" spans="1:2" x14ac:dyDescent="0.3">
      <c r="A48"/>
      <c r="B48"/>
    </row>
    <row r="49" spans="1:2" x14ac:dyDescent="0.3">
      <c r="A49"/>
      <c r="B49"/>
    </row>
    <row r="50" spans="1:2" x14ac:dyDescent="0.3">
      <c r="A50"/>
      <c r="B50"/>
    </row>
    <row r="51" spans="1:2" x14ac:dyDescent="0.3">
      <c r="A51"/>
      <c r="B51"/>
    </row>
    <row r="52" spans="1:2" x14ac:dyDescent="0.3">
      <c r="A52"/>
      <c r="B52"/>
    </row>
    <row r="53" spans="1:2" x14ac:dyDescent="0.3">
      <c r="A53"/>
      <c r="B53"/>
    </row>
    <row r="54" spans="1:2" x14ac:dyDescent="0.3">
      <c r="A54"/>
      <c r="B54"/>
    </row>
    <row r="55" spans="1:2" x14ac:dyDescent="0.3">
      <c r="A55"/>
      <c r="B55"/>
    </row>
    <row r="56" spans="1:2" x14ac:dyDescent="0.3">
      <c r="A56"/>
      <c r="B56"/>
    </row>
    <row r="57" spans="1:2" x14ac:dyDescent="0.3">
      <c r="A57"/>
      <c r="B57"/>
    </row>
    <row r="58" spans="1:2" x14ac:dyDescent="0.3">
      <c r="A58"/>
      <c r="B58"/>
    </row>
    <row r="59" spans="1:2" x14ac:dyDescent="0.3">
      <c r="A59"/>
      <c r="B59"/>
    </row>
    <row r="60" spans="1:2" x14ac:dyDescent="0.3">
      <c r="A60"/>
      <c r="B60"/>
    </row>
    <row r="61" spans="1:2" x14ac:dyDescent="0.3">
      <c r="A61"/>
      <c r="B61"/>
    </row>
    <row r="62" spans="1:2" x14ac:dyDescent="0.3">
      <c r="A62"/>
      <c r="B62"/>
    </row>
    <row r="63" spans="1:2" x14ac:dyDescent="0.3">
      <c r="A63"/>
      <c r="B63"/>
    </row>
    <row r="64" spans="1:2" x14ac:dyDescent="0.3">
      <c r="A64"/>
      <c r="B64"/>
    </row>
    <row r="65" spans="1:2" x14ac:dyDescent="0.3">
      <c r="A65"/>
      <c r="B65"/>
    </row>
    <row r="66" spans="1:2" x14ac:dyDescent="0.3">
      <c r="A66"/>
      <c r="B66"/>
    </row>
    <row r="67" spans="1:2" x14ac:dyDescent="0.3">
      <c r="A67"/>
      <c r="B67"/>
    </row>
    <row r="68" spans="1:2" x14ac:dyDescent="0.3">
      <c r="A68"/>
      <c r="B68"/>
    </row>
    <row r="69" spans="1:2" x14ac:dyDescent="0.3">
      <c r="A69"/>
      <c r="B69"/>
    </row>
    <row r="70" spans="1:2" x14ac:dyDescent="0.3">
      <c r="A70"/>
      <c r="B70"/>
    </row>
    <row r="71" spans="1:2" x14ac:dyDescent="0.3">
      <c r="A71"/>
      <c r="B71"/>
    </row>
    <row r="72" spans="1:2" x14ac:dyDescent="0.3">
      <c r="A72"/>
      <c r="B72"/>
    </row>
    <row r="73" spans="1:2" x14ac:dyDescent="0.3">
      <c r="A73"/>
      <c r="B73"/>
    </row>
    <row r="74" spans="1:2" x14ac:dyDescent="0.3">
      <c r="A74"/>
      <c r="B74"/>
    </row>
    <row r="75" spans="1:2" x14ac:dyDescent="0.3">
      <c r="A75"/>
      <c r="B75"/>
    </row>
    <row r="76" spans="1:2" x14ac:dyDescent="0.3">
      <c r="A76"/>
      <c r="B76"/>
    </row>
    <row r="77" spans="1:2" x14ac:dyDescent="0.3">
      <c r="A77"/>
      <c r="B77"/>
    </row>
    <row r="78" spans="1:2" x14ac:dyDescent="0.3">
      <c r="A78"/>
      <c r="B78"/>
    </row>
    <row r="79" spans="1:2" x14ac:dyDescent="0.3">
      <c r="A79"/>
      <c r="B79"/>
    </row>
    <row r="80" spans="1:2" x14ac:dyDescent="0.3">
      <c r="A80"/>
      <c r="B80"/>
    </row>
    <row r="81" spans="1:2" x14ac:dyDescent="0.3">
      <c r="A81"/>
      <c r="B81"/>
    </row>
    <row r="82" spans="1:2" x14ac:dyDescent="0.3">
      <c r="A82"/>
      <c r="B82"/>
    </row>
    <row r="83" spans="1:2" x14ac:dyDescent="0.3">
      <c r="A83"/>
      <c r="B83"/>
    </row>
    <row r="84" spans="1:2" x14ac:dyDescent="0.3">
      <c r="A84"/>
      <c r="B84"/>
    </row>
    <row r="85" spans="1:2" x14ac:dyDescent="0.3">
      <c r="A85"/>
      <c r="B85"/>
    </row>
    <row r="86" spans="1:2" x14ac:dyDescent="0.3">
      <c r="A86"/>
      <c r="B86"/>
    </row>
    <row r="87" spans="1:2" x14ac:dyDescent="0.3">
      <c r="A87"/>
      <c r="B87"/>
    </row>
    <row r="88" spans="1:2" x14ac:dyDescent="0.3">
      <c r="A88"/>
      <c r="B88"/>
    </row>
    <row r="89" spans="1:2" x14ac:dyDescent="0.3">
      <c r="A89"/>
      <c r="B89"/>
    </row>
    <row r="90" spans="1:2" x14ac:dyDescent="0.3">
      <c r="A90"/>
      <c r="B90"/>
    </row>
    <row r="91" spans="1:2" x14ac:dyDescent="0.3">
      <c r="A91"/>
      <c r="B91"/>
    </row>
    <row r="92" spans="1:2" x14ac:dyDescent="0.3">
      <c r="A92"/>
      <c r="B92"/>
    </row>
    <row r="93" spans="1:2" x14ac:dyDescent="0.3">
      <c r="A93"/>
      <c r="B93"/>
    </row>
    <row r="94" spans="1:2" x14ac:dyDescent="0.3">
      <c r="A94"/>
      <c r="B94"/>
    </row>
    <row r="95" spans="1:2" x14ac:dyDescent="0.3">
      <c r="A95"/>
      <c r="B95"/>
    </row>
    <row r="96" spans="1:2" x14ac:dyDescent="0.3">
      <c r="A96"/>
      <c r="B96"/>
    </row>
    <row r="97" spans="1:2" x14ac:dyDescent="0.3">
      <c r="A97"/>
      <c r="B97"/>
    </row>
    <row r="98" spans="1:2" x14ac:dyDescent="0.3">
      <c r="A98"/>
      <c r="B98"/>
    </row>
    <row r="99" spans="1:2" x14ac:dyDescent="0.3">
      <c r="A99"/>
      <c r="B99"/>
    </row>
    <row r="100" spans="1:2" x14ac:dyDescent="0.3">
      <c r="A100"/>
      <c r="B100"/>
    </row>
    <row r="101" spans="1:2" x14ac:dyDescent="0.3">
      <c r="A101"/>
      <c r="B101"/>
    </row>
    <row r="102" spans="1:2" x14ac:dyDescent="0.3">
      <c r="A102"/>
      <c r="B102"/>
    </row>
    <row r="103" spans="1:2" x14ac:dyDescent="0.3">
      <c r="A103"/>
      <c r="B103"/>
    </row>
    <row r="104" spans="1:2" x14ac:dyDescent="0.3">
      <c r="A104"/>
      <c r="B104"/>
    </row>
    <row r="105" spans="1:2" x14ac:dyDescent="0.3">
      <c r="A105"/>
      <c r="B105"/>
    </row>
    <row r="106" spans="1:2" x14ac:dyDescent="0.3">
      <c r="A106"/>
      <c r="B106"/>
    </row>
    <row r="107" spans="1:2" x14ac:dyDescent="0.3">
      <c r="A107"/>
      <c r="B107"/>
    </row>
    <row r="108" spans="1:2" x14ac:dyDescent="0.3">
      <c r="A108"/>
      <c r="B108"/>
    </row>
    <row r="109" spans="1:2" x14ac:dyDescent="0.3">
      <c r="A109"/>
      <c r="B109"/>
    </row>
    <row r="110" spans="1:2" x14ac:dyDescent="0.3">
      <c r="A110"/>
      <c r="B110"/>
    </row>
    <row r="111" spans="1:2" x14ac:dyDescent="0.3">
      <c r="A111"/>
      <c r="B111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parcelas do Modelo 2020</vt:lpstr>
      <vt:lpstr>MODALOC 2020</vt:lpstr>
      <vt:lpstr>DESPESAS EMPENHADAS 2019 MODAL</vt:lpstr>
      <vt:lpstr>Plan3</vt:lpstr>
      <vt:lpstr>Plan2</vt:lpstr>
      <vt:lpstr>Plan6</vt:lpstr>
      <vt:lpstr>'MODALOC 2020'!Titulos_de_impressao</vt:lpstr>
      <vt:lpstr>'parcelas do Modelo 2020'!Titulos_de_impressao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Jansen</dc:creator>
  <cp:lastModifiedBy>Daniel Lago</cp:lastModifiedBy>
  <cp:lastPrinted>2020-03-13T18:05:03Z</cp:lastPrinted>
  <dcterms:created xsi:type="dcterms:W3CDTF">2014-01-24T20:58:10Z</dcterms:created>
  <dcterms:modified xsi:type="dcterms:W3CDTF">2020-08-04T11:06:06Z</dcterms:modified>
</cp:coreProperties>
</file>